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 activeTab="1"/>
  </bookViews>
  <sheets>
    <sheet name="27.06.2023" sheetId="1" r:id="rId1"/>
    <sheet name="05.07.2023" sheetId="3" r:id="rId2"/>
  </sheets>
  <definedNames>
    <definedName name="_xlnm._FilterDatabase" localSheetId="1" hidden="1">'05.07.2023'!$A$1:$BO$1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3" l="1"/>
  <c r="C25" i="3" l="1"/>
  <c r="C22" i="3"/>
  <c r="C33" i="3"/>
  <c r="C41" i="3"/>
  <c r="C28" i="3"/>
  <c r="C36" i="3"/>
  <c r="C17" i="3"/>
  <c r="C23" i="3"/>
  <c r="C47" i="3"/>
  <c r="C49" i="3"/>
  <c r="C37" i="3"/>
  <c r="C31" i="3"/>
  <c r="N28" i="3"/>
  <c r="N29" i="3" s="1"/>
  <c r="N33" i="3"/>
  <c r="C48" i="3"/>
  <c r="E21" i="3"/>
  <c r="C61" i="3" l="1"/>
  <c r="C21" i="3"/>
  <c r="C52" i="3"/>
  <c r="C45" i="3"/>
  <c r="E40" i="3"/>
  <c r="C40" i="3"/>
  <c r="J40" i="3" s="1"/>
  <c r="J3" i="3"/>
  <c r="K3" i="3"/>
  <c r="J4" i="3"/>
  <c r="K4" i="3"/>
  <c r="J5" i="3"/>
  <c r="K5" i="3"/>
  <c r="J6" i="3"/>
  <c r="K6" i="3"/>
  <c r="J7" i="3"/>
  <c r="K7" i="3"/>
  <c r="J8" i="3"/>
  <c r="K8" i="3"/>
  <c r="J9" i="3"/>
  <c r="K9" i="3"/>
  <c r="J10" i="3"/>
  <c r="K10" i="3"/>
  <c r="J11" i="3"/>
  <c r="K11" i="3"/>
  <c r="J12" i="3"/>
  <c r="K12" i="3"/>
  <c r="J13" i="3"/>
  <c r="K13" i="3"/>
  <c r="J14" i="3"/>
  <c r="K14" i="3"/>
  <c r="J15" i="3"/>
  <c r="K15" i="3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6" i="3"/>
  <c r="K26" i="3"/>
  <c r="J27" i="3"/>
  <c r="K27" i="3"/>
  <c r="J28" i="3"/>
  <c r="K28" i="3"/>
  <c r="J29" i="3"/>
  <c r="K29" i="3"/>
  <c r="J30" i="3"/>
  <c r="K30" i="3"/>
  <c r="J31" i="3"/>
  <c r="K31" i="3"/>
  <c r="J32" i="3"/>
  <c r="K32" i="3"/>
  <c r="J33" i="3"/>
  <c r="K33" i="3"/>
  <c r="J34" i="3"/>
  <c r="K34" i="3"/>
  <c r="J35" i="3"/>
  <c r="K35" i="3"/>
  <c r="J36" i="3"/>
  <c r="K36" i="3"/>
  <c r="J37" i="3"/>
  <c r="K37" i="3"/>
  <c r="J38" i="3"/>
  <c r="K38" i="3"/>
  <c r="J39" i="3"/>
  <c r="K39" i="3"/>
  <c r="K40" i="3"/>
  <c r="J41" i="3"/>
  <c r="K41" i="3"/>
  <c r="J42" i="3"/>
  <c r="K42" i="3"/>
  <c r="J43" i="3"/>
  <c r="K43" i="3"/>
  <c r="J44" i="3"/>
  <c r="K44" i="3"/>
  <c r="J45" i="3"/>
  <c r="K45" i="3"/>
  <c r="J46" i="3"/>
  <c r="K46" i="3"/>
  <c r="J47" i="3"/>
  <c r="K47" i="3"/>
  <c r="J48" i="3"/>
  <c r="K48" i="3"/>
  <c r="J49" i="3"/>
  <c r="K49" i="3"/>
  <c r="J50" i="3"/>
  <c r="K50" i="3"/>
  <c r="J51" i="3"/>
  <c r="K51" i="3"/>
  <c r="J52" i="3"/>
  <c r="K52" i="3"/>
  <c r="J53" i="3"/>
  <c r="K53" i="3"/>
  <c r="J54" i="3"/>
  <c r="K54" i="3"/>
  <c r="J55" i="3"/>
  <c r="K55" i="3"/>
  <c r="J56" i="3"/>
  <c r="K56" i="3"/>
  <c r="J57" i="3"/>
  <c r="K57" i="3"/>
  <c r="J58" i="3"/>
  <c r="K58" i="3"/>
  <c r="J59" i="3"/>
  <c r="K59" i="3"/>
  <c r="J60" i="3"/>
  <c r="K60" i="3"/>
  <c r="J61" i="3"/>
  <c r="K61" i="3"/>
  <c r="J62" i="3"/>
  <c r="K62" i="3"/>
  <c r="J63" i="3"/>
  <c r="K63" i="3"/>
  <c r="J64" i="3"/>
  <c r="K64" i="3"/>
  <c r="J65" i="3"/>
  <c r="K65" i="3"/>
  <c r="K2" i="3"/>
  <c r="J2" i="3"/>
  <c r="E37" i="3"/>
  <c r="C16" i="3"/>
  <c r="C26" i="3" l="1"/>
  <c r="E26" i="3" l="1"/>
  <c r="C42" i="3"/>
  <c r="E31" i="3"/>
  <c r="D18" i="3"/>
  <c r="B18" i="3"/>
  <c r="B20" i="3"/>
  <c r="E18" i="3"/>
  <c r="C18" i="3"/>
  <c r="C50" i="3"/>
  <c r="C30" i="3"/>
  <c r="C2" i="3"/>
  <c r="C6" i="3"/>
  <c r="E9" i="3"/>
  <c r="C9" i="3"/>
  <c r="C19" i="3"/>
  <c r="E36" i="3"/>
  <c r="E17" i="3"/>
  <c r="E60" i="3" l="1"/>
  <c r="C59" i="3"/>
  <c r="E59" i="3"/>
  <c r="E34" i="3"/>
  <c r="C39" i="3" l="1"/>
  <c r="E2" i="3"/>
  <c r="E8" i="3"/>
  <c r="B16" i="3" l="1"/>
  <c r="E49" i="3" l="1"/>
  <c r="D58" i="3" l="1"/>
  <c r="D16" i="3" l="1"/>
  <c r="G10" i="3"/>
  <c r="E50" i="3" l="1"/>
  <c r="G63" i="3" l="1"/>
  <c r="G9" i="3"/>
  <c r="F66" i="3"/>
  <c r="E66" i="3"/>
  <c r="B66" i="3"/>
  <c r="G65" i="3"/>
  <c r="G64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C34" i="3"/>
  <c r="G34" i="3" s="1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E20" i="3"/>
  <c r="G19" i="3"/>
  <c r="G18" i="3"/>
  <c r="G17" i="3"/>
  <c r="G16" i="3"/>
  <c r="G15" i="3"/>
  <c r="G14" i="3"/>
  <c r="G13" i="3"/>
  <c r="G12" i="3"/>
  <c r="G11" i="3"/>
  <c r="G8" i="3"/>
  <c r="G7" i="3"/>
  <c r="G6" i="3"/>
  <c r="G5" i="3"/>
  <c r="G4" i="3"/>
  <c r="G3" i="3"/>
  <c r="G2" i="3"/>
  <c r="E67" i="3" l="1"/>
  <c r="C66" i="3"/>
  <c r="C34" i="1"/>
  <c r="C12" i="1"/>
  <c r="C55" i="1"/>
  <c r="E50" i="1"/>
  <c r="E20" i="1"/>
  <c r="D66" i="1"/>
  <c r="E66" i="1"/>
  <c r="F66" i="1"/>
  <c r="G63" i="1"/>
  <c r="G64" i="1"/>
  <c r="G65" i="1"/>
  <c r="B66" i="1"/>
  <c r="G9" i="1"/>
  <c r="G6" i="1"/>
  <c r="G2" i="1"/>
  <c r="G28" i="1"/>
  <c r="G66" i="3" l="1"/>
  <c r="C67" i="3"/>
  <c r="C66" i="1"/>
  <c r="G66" i="1" s="1"/>
  <c r="G3" i="1"/>
  <c r="G4" i="1"/>
  <c r="G5" i="1"/>
  <c r="G7" i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</calcChain>
</file>

<file path=xl/sharedStrings.xml><?xml version="1.0" encoding="utf-8"?>
<sst xmlns="http://schemas.openxmlformats.org/spreadsheetml/2006/main" count="195" uniqueCount="112">
  <si>
    <t>ГБОУ № 13</t>
  </si>
  <si>
    <t>ГБОУ № 14</t>
  </si>
  <si>
    <t>ГБОУ № 17</t>
  </si>
  <si>
    <t>ГБОУ № 18</t>
  </si>
  <si>
    <t>ГБОУ № 20</t>
  </si>
  <si>
    <t>ГБОУ № 22</t>
  </si>
  <si>
    <t>ГБОУ № 23</t>
  </si>
  <si>
    <t>ГБОУ № 26</t>
  </si>
  <si>
    <t>ГБОУ № 31</t>
  </si>
  <si>
    <t>ГБОУ № 34</t>
  </si>
  <si>
    <t>ГБОУ № 39</t>
  </si>
  <si>
    <t>ГБОУ № 268</t>
  </si>
  <si>
    <t>ГБОУ № 323</t>
  </si>
  <si>
    <t>ГБОУ № 326</t>
  </si>
  <si>
    <t>ГБОУ № 327</t>
  </si>
  <si>
    <t>ГБОУ № 328</t>
  </si>
  <si>
    <t>ГБОУ № 329</t>
  </si>
  <si>
    <t>ГБОУ № 330</t>
  </si>
  <si>
    <t>ГБОУ № 331</t>
  </si>
  <si>
    <t>ГБОУ № 332</t>
  </si>
  <si>
    <t>ГБОУ № 333</t>
  </si>
  <si>
    <t>ГБОУ № 334</t>
  </si>
  <si>
    <t>ГБОУ № 336</t>
  </si>
  <si>
    <t>ГБОУ № 337</t>
  </si>
  <si>
    <t>ГБОУ № 338</t>
  </si>
  <si>
    <t>ГБОУ № 339</t>
  </si>
  <si>
    <t>ГБОУ № 340</t>
  </si>
  <si>
    <t>ГБОУ № 341</t>
  </si>
  <si>
    <t>ГБОУ № 342</t>
  </si>
  <si>
    <t>ГБОУ № 343</t>
  </si>
  <si>
    <t>ГБОУ № 344</t>
  </si>
  <si>
    <t>ГБОУ № 345</t>
  </si>
  <si>
    <t>ГБОУ № 346</t>
  </si>
  <si>
    <t>ГБОУ № 347</t>
  </si>
  <si>
    <t>ГБОУ № 348</t>
  </si>
  <si>
    <t>ГБОУ № 350</t>
  </si>
  <si>
    <t>ГБОУ № 458</t>
  </si>
  <si>
    <t>ГБОУ № 497</t>
  </si>
  <si>
    <t>ГБОУ № 498</t>
  </si>
  <si>
    <t>ГБОУ № 512</t>
  </si>
  <si>
    <t>ГБОУ № 513</t>
  </si>
  <si>
    <t>ГБОУ № 516</t>
  </si>
  <si>
    <t>ГБОУ № 527</t>
  </si>
  <si>
    <t>ГБОУ № 528</t>
  </si>
  <si>
    <t>ГБОУ № 557</t>
  </si>
  <si>
    <t>ГБОУ № 569</t>
  </si>
  <si>
    <t>ГБОУ № 570</t>
  </si>
  <si>
    <t>ГБОУ № 571</t>
  </si>
  <si>
    <t>ГБОУ № 572</t>
  </si>
  <si>
    <t>ГБОУ № 574</t>
  </si>
  <si>
    <t>ГБОУ № 591</t>
  </si>
  <si>
    <t>ГБОУ № 593</t>
  </si>
  <si>
    <t>ГБОУ № 625</t>
  </si>
  <si>
    <t>ГБОУ № 627</t>
  </si>
  <si>
    <t>ГБОУ № 639</t>
  </si>
  <si>
    <t>ГБОУ № 641</t>
  </si>
  <si>
    <t>ГБОУ № 667</t>
  </si>
  <si>
    <t>ГБОУ № 690</t>
  </si>
  <si>
    <t>ГБОУ № 691</t>
  </si>
  <si>
    <t>ГБОУ № 693</t>
  </si>
  <si>
    <t>ГБОУ № 707</t>
  </si>
  <si>
    <t>АН (626)</t>
  </si>
  <si>
    <t>Праздник (901)</t>
  </si>
  <si>
    <t>Шанс (628)</t>
  </si>
  <si>
    <t>ОУ</t>
  </si>
  <si>
    <t>Количество аттестатов 9 по РИС ГИА</t>
  </si>
  <si>
    <t>Количество аттестатов 11 по РИС ГИА</t>
  </si>
  <si>
    <t>Загружено 9 в ФИС ФРДО</t>
  </si>
  <si>
    <t>Загружено 11 в ФИС ФРДО</t>
  </si>
  <si>
    <t>Свидетельства об обучениии в ФИС ФРДО</t>
  </si>
  <si>
    <t>Разница</t>
  </si>
  <si>
    <t>68 в 707</t>
  </si>
  <si>
    <t>Примечание</t>
  </si>
  <si>
    <t>опубликовано в СОШ 707</t>
  </si>
  <si>
    <t>опубликовано в СОШ 707, 11 кл: 6 выпусков семейного обучения(3 двойки)</t>
  </si>
  <si>
    <t>Опубликовали сами</t>
  </si>
  <si>
    <t>док опубл в 707</t>
  </si>
  <si>
    <t>9кл(48+5 эктерн -2 ещё нет результатов экзам )</t>
  </si>
  <si>
    <t>в 9 и 11 + по 1му на семейном обучении</t>
  </si>
  <si>
    <r>
      <t>45 выпускников 11 кл+</t>
    </r>
    <r>
      <rPr>
        <sz val="11"/>
        <rFont val="Calibri"/>
        <family val="2"/>
        <charset val="204"/>
        <scheme val="minor"/>
      </rPr>
      <t>1 из семейного обучения в 9 кл+1 из семейного обучения.В 9х классах оставшиеся 3 выпускника перенесены на осень</t>
    </r>
  </si>
  <si>
    <t>9кл</t>
  </si>
  <si>
    <t>11кл</t>
  </si>
  <si>
    <t xml:space="preserve">9кл </t>
  </si>
  <si>
    <t>11 кл</t>
  </si>
  <si>
    <t>экс</t>
  </si>
  <si>
    <t>очн</t>
  </si>
  <si>
    <t>ик7</t>
  </si>
  <si>
    <t>дубл впл</t>
  </si>
  <si>
    <t>9 кл ждем</t>
  </si>
  <si>
    <t>11 кл ждем</t>
  </si>
  <si>
    <t>не сдали</t>
  </si>
  <si>
    <t>9 кл: 2 справки 11 кл: ждем мат-ку</t>
  </si>
  <si>
    <t>9 кл: 1 не допущен 11 кл:  2 ждем мат-ку</t>
  </si>
  <si>
    <t>9 кл: 7 -будут пересдавать в сентябре 11 кл: 5 - сдавали математику 26 июня</t>
  </si>
  <si>
    <t>9 кл: 1- справка</t>
  </si>
  <si>
    <t>9 кл: 1 справка</t>
  </si>
  <si>
    <t>9 кл: 5 - на осень</t>
  </si>
  <si>
    <t>9кл: 4 - справки 11 кл: 2 справки</t>
  </si>
  <si>
    <t>9 кл: 1- справка 11 кл: 3-справки</t>
  </si>
  <si>
    <t>9 кл: 1- справка 11 кл: 1-справка</t>
  </si>
  <si>
    <t>9кл: 1 - справки 11 кл: 3 справки</t>
  </si>
  <si>
    <t>10 кл: 1 на осень 11 кл:  2 ждем мат-ку</t>
  </si>
  <si>
    <t>11 кл: 4 справки</t>
  </si>
  <si>
    <t>9 кл: 6- справок 11 кл: 4-справки</t>
  </si>
  <si>
    <t>9 кл: 5- на осень 11 кл: 9- ждем мат-ку и рус</t>
  </si>
  <si>
    <t>9 кл: 9- справка 11 кл: 2-справка</t>
  </si>
  <si>
    <t>11 кл:1 справка</t>
  </si>
  <si>
    <t>9кл: 6 - справок 11 кл: 6 - справок</t>
  </si>
  <si>
    <t>опубликовано в СОШ 707 11 кл: 7 справок</t>
  </si>
  <si>
    <t>опубликовано в СОШ 707 11 кл:1 справка</t>
  </si>
  <si>
    <t>11 кл: 2справки</t>
  </si>
  <si>
    <r>
      <t xml:space="preserve">9кл: 4 - справки </t>
    </r>
    <r>
      <rPr>
        <sz val="11"/>
        <color theme="1"/>
        <rFont val="Calibri"/>
        <family val="2"/>
        <scheme val="minor"/>
      </rPr>
      <t xml:space="preserve"> 11 кл: 1 справка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</si>
</sst>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6"/>
      <color rgb="FF1A1A1A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9" xfId="0" applyFill="1" applyBorder="1"/>
    <xf numFmtId="0" fontId="0" fillId="0" borderId="5" xfId="0" applyFill="1" applyBorder="1"/>
    <xf numFmtId="0" fontId="0" fillId="0" borderId="0" xfId="0" applyFill="1"/>
    <xf numFmtId="0" fontId="0" fillId="0" borderId="8" xfId="0" applyFill="1" applyBorder="1"/>
    <xf numFmtId="0" fontId="0" fillId="0" borderId="4" xfId="0" applyFill="1" applyBorder="1"/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/>
    <xf numFmtId="0" fontId="0" fillId="2" borderId="5" xfId="0" applyFill="1" applyBorder="1"/>
    <xf numFmtId="0" fontId="3" fillId="2" borderId="2" xfId="0" applyFont="1" applyFill="1" applyBorder="1" applyAlignment="1">
      <alignment vertical="center" wrapText="1"/>
    </xf>
    <xf numFmtId="0" fontId="0" fillId="2" borderId="4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0" xfId="0" applyFill="1"/>
    <xf numFmtId="0" fontId="3" fillId="0" borderId="2" xfId="0" applyFont="1" applyFill="1" applyBorder="1" applyAlignment="1">
      <alignment vertical="center" wrapText="1"/>
    </xf>
    <xf numFmtId="0" fontId="0" fillId="0" borderId="0" xfId="0" applyFill="1" applyBorder="1"/>
    <xf numFmtId="0" fontId="0" fillId="0" borderId="18" xfId="0" applyBorder="1" applyAlignment="1">
      <alignment wrapText="1"/>
    </xf>
    <xf numFmtId="0" fontId="0" fillId="0" borderId="18" xfId="0" applyFill="1" applyBorder="1" applyAlignment="1">
      <alignment wrapText="1"/>
    </xf>
    <xf numFmtId="0" fontId="3" fillId="3" borderId="2" xfId="0" applyFont="1" applyFill="1" applyBorder="1" applyAlignment="1">
      <alignment vertical="center" wrapText="1"/>
    </xf>
    <xf numFmtId="0" fontId="0" fillId="3" borderId="4" xfId="0" applyFill="1" applyBorder="1"/>
    <xf numFmtId="0" fontId="0" fillId="3" borderId="5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8" xfId="0" applyFill="1" applyBorder="1" applyAlignment="1">
      <alignment wrapText="1"/>
    </xf>
    <xf numFmtId="0" fontId="6" fillId="0" borderId="18" xfId="0" applyFont="1" applyBorder="1" applyAlignment="1">
      <alignment wrapText="1"/>
    </xf>
    <xf numFmtId="0" fontId="3" fillId="4" borderId="2" xfId="0" applyFont="1" applyFill="1" applyBorder="1" applyAlignment="1">
      <alignment vertical="center" wrapText="1"/>
    </xf>
    <xf numFmtId="0" fontId="0" fillId="4" borderId="4" xfId="0" applyFill="1" applyBorder="1"/>
    <xf numFmtId="0" fontId="0" fillId="4" borderId="5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8" xfId="0" applyFill="1" applyBorder="1" applyAlignment="1">
      <alignment wrapText="1"/>
    </xf>
    <xf numFmtId="0" fontId="0" fillId="4" borderId="0" xfId="0" applyFill="1"/>
    <xf numFmtId="0" fontId="0" fillId="4" borderId="6" xfId="0" applyFill="1" applyBorder="1"/>
    <xf numFmtId="0" fontId="0" fillId="4" borderId="7" xfId="0" applyFill="1" applyBorder="1"/>
    <xf numFmtId="0" fontId="0" fillId="4" borderId="19" xfId="0" applyFill="1" applyBorder="1" applyAlignment="1">
      <alignment wrapText="1"/>
    </xf>
    <xf numFmtId="0" fontId="6" fillId="0" borderId="4" xfId="0" applyFont="1" applyBorder="1"/>
    <xf numFmtId="0" fontId="6" fillId="0" borderId="5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0" xfId="0" applyFont="1"/>
    <xf numFmtId="0" fontId="6" fillId="0" borderId="5" xfId="0" applyFont="1" applyFill="1" applyBorder="1"/>
    <xf numFmtId="0" fontId="6" fillId="0" borderId="9" xfId="0" applyFont="1" applyFill="1" applyBorder="1"/>
    <xf numFmtId="0" fontId="6" fillId="0" borderId="4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20" xfId="0" applyBorder="1"/>
    <xf numFmtId="0" fontId="6" fillId="2" borderId="18" xfId="0" applyFont="1" applyFill="1" applyBorder="1" applyAlignment="1">
      <alignment wrapText="1"/>
    </xf>
    <xf numFmtId="0" fontId="0" fillId="2" borderId="20" xfId="0" applyFill="1" applyBorder="1"/>
    <xf numFmtId="0" fontId="0" fillId="2" borderId="21" xfId="0" applyFill="1" applyBorder="1"/>
    <xf numFmtId="0" fontId="0" fillId="2" borderId="18" xfId="0" applyFill="1" applyBorder="1" applyAlignment="1">
      <alignment wrapText="1"/>
    </xf>
    <xf numFmtId="0" fontId="8" fillId="2" borderId="0" xfId="0" applyFont="1" applyFill="1" applyAlignment="1">
      <alignment vertical="center" wrapText="1"/>
    </xf>
    <xf numFmtId="0" fontId="6" fillId="2" borderId="4" xfId="0" applyFont="1" applyFill="1" applyBorder="1"/>
    <xf numFmtId="0" fontId="6" fillId="2" borderId="5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6" fillId="2" borderId="0" xfId="0" applyFont="1" applyFill="1"/>
    <xf numFmtId="0" fontId="5" fillId="2" borderId="18" xfId="0" applyFont="1" applyFill="1" applyBorder="1" applyAlignment="1">
      <alignment wrapText="1"/>
    </xf>
    <xf numFmtId="0" fontId="3" fillId="2" borderId="3" xfId="0" applyFont="1" applyFill="1" applyBorder="1" applyAlignment="1">
      <alignment vertical="center" wrapText="1"/>
    </xf>
    <xf numFmtId="0" fontId="6" fillId="2" borderId="20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17" xfId="0" applyFill="1" applyBorder="1" applyAlignment="1">
      <alignment wrapText="1"/>
    </xf>
    <xf numFmtId="0" fontId="0" fillId="0" borderId="20" xfId="0" applyFill="1" applyBorder="1"/>
    <xf numFmtId="0" fontId="0" fillId="4" borderId="20" xfId="0" applyFill="1" applyBorder="1"/>
    <xf numFmtId="0" fontId="6" fillId="0" borderId="10" xfId="0" applyFont="1" applyFill="1" applyBorder="1"/>
    <xf numFmtId="0" fontId="6" fillId="4" borderId="4" xfId="0" applyFont="1" applyFill="1" applyBorder="1"/>
    <xf numFmtId="0" fontId="6" fillId="3" borderId="4" xfId="0" applyFont="1" applyFill="1" applyBorder="1"/>
    <xf numFmtId="0" fontId="6" fillId="0" borderId="18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workbookViewId="0">
      <selection activeCell="A28" sqref="A28:XFD28"/>
    </sheetView>
  </sheetViews>
  <sheetFormatPr defaultRowHeight="15" x14ac:dyDescent="0.25"/>
  <cols>
    <col min="1" max="1" width="16" style="23" customWidth="1"/>
    <col min="2" max="2" width="16.42578125" customWidth="1"/>
    <col min="3" max="3" width="15.28515625" customWidth="1"/>
    <col min="4" max="4" width="16.7109375" customWidth="1"/>
    <col min="5" max="5" width="15.28515625" customWidth="1"/>
    <col min="6" max="6" width="21.85546875" customWidth="1"/>
  </cols>
  <sheetData>
    <row r="1" spans="1:8" ht="45.75" thickBot="1" x14ac:dyDescent="0.3">
      <c r="A1" s="20" t="s">
        <v>64</v>
      </c>
      <c r="B1" s="11" t="s">
        <v>65</v>
      </c>
      <c r="C1" s="12" t="s">
        <v>67</v>
      </c>
      <c r="D1" s="11" t="s">
        <v>66</v>
      </c>
      <c r="E1" s="12" t="s">
        <v>68</v>
      </c>
      <c r="F1" s="13" t="s">
        <v>69</v>
      </c>
      <c r="G1" s="14" t="s">
        <v>70</v>
      </c>
    </row>
    <row r="2" spans="1:8" ht="16.5" thickBot="1" x14ac:dyDescent="0.3">
      <c r="A2" s="21" t="s">
        <v>0</v>
      </c>
      <c r="B2" s="7">
        <v>59</v>
      </c>
      <c r="C2" s="8">
        <v>53</v>
      </c>
      <c r="D2" s="7">
        <v>33</v>
      </c>
      <c r="E2" s="8">
        <v>27</v>
      </c>
      <c r="F2" s="9"/>
      <c r="G2" s="10">
        <f>(B2+D2)-(C2+E2)</f>
        <v>12</v>
      </c>
    </row>
    <row r="3" spans="1:8" ht="16.5" thickBot="1" x14ac:dyDescent="0.3">
      <c r="A3" s="21" t="s">
        <v>1</v>
      </c>
      <c r="B3" s="1">
        <v>59</v>
      </c>
      <c r="C3" s="2"/>
      <c r="D3" s="1">
        <v>28</v>
      </c>
      <c r="E3" s="2"/>
      <c r="F3" s="5"/>
      <c r="G3" s="6">
        <f t="shared" ref="G3:G66" si="0">(B3+D3)-(C3+E3)</f>
        <v>87</v>
      </c>
    </row>
    <row r="4" spans="1:8" ht="16.5" thickBot="1" x14ac:dyDescent="0.3">
      <c r="A4" s="21" t="s">
        <v>2</v>
      </c>
      <c r="B4" s="1"/>
      <c r="C4" s="2"/>
      <c r="D4" s="1"/>
      <c r="E4" s="2"/>
      <c r="F4" s="5"/>
      <c r="G4" s="6">
        <f t="shared" si="0"/>
        <v>0</v>
      </c>
    </row>
    <row r="5" spans="1:8" ht="16.5" thickBot="1" x14ac:dyDescent="0.3">
      <c r="A5" s="21" t="s">
        <v>3</v>
      </c>
      <c r="B5" s="1">
        <v>45</v>
      </c>
      <c r="C5" s="2">
        <v>44</v>
      </c>
      <c r="D5" s="1"/>
      <c r="E5" s="2"/>
      <c r="F5" s="5"/>
      <c r="G5" s="6">
        <f t="shared" si="0"/>
        <v>1</v>
      </c>
      <c r="H5">
        <v>707</v>
      </c>
    </row>
    <row r="6" spans="1:8" ht="16.5" thickBot="1" x14ac:dyDescent="0.3">
      <c r="A6" s="21" t="s">
        <v>4</v>
      </c>
      <c r="B6" s="1">
        <v>75</v>
      </c>
      <c r="C6" s="16">
        <v>57</v>
      </c>
      <c r="D6" s="1">
        <v>22</v>
      </c>
      <c r="E6" s="2">
        <v>21</v>
      </c>
      <c r="F6" s="5"/>
      <c r="G6" s="15">
        <f>(B6+D6)-(C6+E6)</f>
        <v>19</v>
      </c>
    </row>
    <row r="7" spans="1:8" ht="16.5" thickBot="1" x14ac:dyDescent="0.3">
      <c r="A7" s="21" t="s">
        <v>5</v>
      </c>
      <c r="B7" s="1"/>
      <c r="C7" s="2"/>
      <c r="D7" s="1"/>
      <c r="E7" s="2"/>
      <c r="F7" s="5"/>
      <c r="G7" s="6">
        <f t="shared" si="0"/>
        <v>0</v>
      </c>
    </row>
    <row r="8" spans="1:8" ht="16.5" thickBot="1" x14ac:dyDescent="0.3">
      <c r="A8" s="21" t="s">
        <v>6</v>
      </c>
      <c r="B8" s="1">
        <v>46</v>
      </c>
      <c r="C8" s="2"/>
      <c r="D8" s="1">
        <v>32</v>
      </c>
      <c r="E8" s="2">
        <v>29</v>
      </c>
      <c r="F8" s="5"/>
      <c r="G8" s="6">
        <f t="shared" si="0"/>
        <v>49</v>
      </c>
    </row>
    <row r="9" spans="1:8" ht="16.5" thickBot="1" x14ac:dyDescent="0.3">
      <c r="A9" s="21" t="s">
        <v>7</v>
      </c>
      <c r="B9" s="1">
        <v>63</v>
      </c>
      <c r="C9" s="2">
        <v>53</v>
      </c>
      <c r="D9" s="1">
        <v>36</v>
      </c>
      <c r="E9" s="2">
        <v>33</v>
      </c>
      <c r="F9" s="5"/>
      <c r="G9" s="6">
        <f>(B9+D9)-(C9+E9)</f>
        <v>13</v>
      </c>
    </row>
    <row r="10" spans="1:8" ht="16.5" thickBot="1" x14ac:dyDescent="0.3">
      <c r="A10" s="21" t="s">
        <v>8</v>
      </c>
      <c r="B10" s="1">
        <v>7</v>
      </c>
      <c r="C10" s="2">
        <v>6</v>
      </c>
      <c r="D10" s="1"/>
      <c r="E10" s="2"/>
      <c r="F10" s="5"/>
      <c r="G10" s="6">
        <f t="shared" si="0"/>
        <v>1</v>
      </c>
    </row>
    <row r="11" spans="1:8" ht="16.5" thickBot="1" x14ac:dyDescent="0.3">
      <c r="A11" s="21" t="s">
        <v>9</v>
      </c>
      <c r="B11" s="1">
        <v>42</v>
      </c>
      <c r="C11" s="2">
        <v>42</v>
      </c>
      <c r="D11" s="1"/>
      <c r="E11" s="2"/>
      <c r="F11" s="5"/>
      <c r="G11" s="6">
        <f t="shared" si="0"/>
        <v>0</v>
      </c>
      <c r="H11">
        <v>707</v>
      </c>
    </row>
    <row r="12" spans="1:8" ht="16.5" thickBot="1" x14ac:dyDescent="0.3">
      <c r="A12" s="21" t="s">
        <v>10</v>
      </c>
      <c r="B12" s="1">
        <v>60</v>
      </c>
      <c r="C12" s="2">
        <f>68+1</f>
        <v>69</v>
      </c>
      <c r="D12" s="1">
        <v>25</v>
      </c>
      <c r="E12" s="2"/>
      <c r="F12" s="5"/>
      <c r="G12" s="6">
        <f t="shared" si="0"/>
        <v>16</v>
      </c>
      <c r="H12" t="s">
        <v>71</v>
      </c>
    </row>
    <row r="13" spans="1:8" s="17" customFormat="1" ht="16.5" thickBot="1" x14ac:dyDescent="0.3">
      <c r="A13" s="30" t="s">
        <v>11</v>
      </c>
      <c r="B13" s="19">
        <v>79</v>
      </c>
      <c r="C13" s="16"/>
      <c r="D13" s="19">
        <v>56</v>
      </c>
      <c r="E13" s="16">
        <v>56</v>
      </c>
      <c r="F13" s="18"/>
      <c r="G13" s="15">
        <f t="shared" si="0"/>
        <v>79</v>
      </c>
    </row>
    <row r="14" spans="1:8" ht="16.5" thickBot="1" x14ac:dyDescent="0.3">
      <c r="A14" s="21" t="s">
        <v>12</v>
      </c>
      <c r="B14" s="1">
        <v>79</v>
      </c>
      <c r="C14" s="2"/>
      <c r="D14" s="1">
        <v>16</v>
      </c>
      <c r="E14" s="2"/>
      <c r="F14" s="5"/>
      <c r="G14" s="6">
        <f t="shared" si="0"/>
        <v>95</v>
      </c>
    </row>
    <row r="15" spans="1:8" ht="16.5" thickBot="1" x14ac:dyDescent="0.3">
      <c r="A15" s="21" t="s">
        <v>13</v>
      </c>
      <c r="B15" s="1"/>
      <c r="C15" s="2"/>
      <c r="D15" s="1"/>
      <c r="E15" s="2"/>
      <c r="F15" s="5"/>
      <c r="G15" s="6">
        <f t="shared" si="0"/>
        <v>0</v>
      </c>
    </row>
    <row r="16" spans="1:8" ht="16.5" thickBot="1" x14ac:dyDescent="0.3">
      <c r="A16" s="21" t="s">
        <v>14</v>
      </c>
      <c r="B16" s="1">
        <v>72</v>
      </c>
      <c r="C16" s="16"/>
      <c r="D16" s="1">
        <v>44</v>
      </c>
      <c r="E16" s="2">
        <v>41</v>
      </c>
      <c r="F16" s="5"/>
      <c r="G16" s="15">
        <f t="shared" si="0"/>
        <v>75</v>
      </c>
    </row>
    <row r="17" spans="1:7" s="29" customFormat="1" ht="16.5" thickBot="1" x14ac:dyDescent="0.3">
      <c r="A17" s="25" t="s">
        <v>15</v>
      </c>
      <c r="B17" s="26">
        <v>62</v>
      </c>
      <c r="C17" s="24"/>
      <c r="D17" s="26">
        <v>46</v>
      </c>
      <c r="E17" s="24">
        <v>48</v>
      </c>
      <c r="F17" s="27"/>
      <c r="G17" s="28">
        <f t="shared" si="0"/>
        <v>60</v>
      </c>
    </row>
    <row r="18" spans="1:7" ht="16.5" thickBot="1" x14ac:dyDescent="0.3">
      <c r="A18" s="21" t="s">
        <v>16</v>
      </c>
      <c r="B18" s="1">
        <v>50</v>
      </c>
      <c r="C18" s="2"/>
      <c r="D18" s="1">
        <v>38</v>
      </c>
      <c r="E18" s="2">
        <v>34</v>
      </c>
      <c r="F18" s="5"/>
      <c r="G18" s="6">
        <f t="shared" si="0"/>
        <v>54</v>
      </c>
    </row>
    <row r="19" spans="1:7" ht="16.5" thickBot="1" x14ac:dyDescent="0.3">
      <c r="A19" s="21" t="s">
        <v>17</v>
      </c>
      <c r="B19" s="1">
        <v>49</v>
      </c>
      <c r="C19" s="16"/>
      <c r="D19" s="1">
        <v>34</v>
      </c>
      <c r="E19" s="2"/>
      <c r="F19" s="5"/>
      <c r="G19" s="15">
        <f t="shared" si="0"/>
        <v>83</v>
      </c>
    </row>
    <row r="20" spans="1:7" ht="16.5" thickBot="1" x14ac:dyDescent="0.3">
      <c r="A20" s="21" t="s">
        <v>18</v>
      </c>
      <c r="B20" s="1">
        <v>48</v>
      </c>
      <c r="C20" s="2"/>
      <c r="D20" s="1">
        <v>25</v>
      </c>
      <c r="E20" s="2">
        <f>2+23</f>
        <v>25</v>
      </c>
      <c r="F20" s="5"/>
      <c r="G20" s="6">
        <f t="shared" si="0"/>
        <v>48</v>
      </c>
    </row>
    <row r="21" spans="1:7" ht="16.5" thickBot="1" x14ac:dyDescent="0.3">
      <c r="A21" s="21" t="s">
        <v>19</v>
      </c>
      <c r="B21" s="1">
        <v>85</v>
      </c>
      <c r="C21" s="2"/>
      <c r="D21" s="1">
        <v>46</v>
      </c>
      <c r="E21" s="2">
        <v>40</v>
      </c>
      <c r="F21" s="5"/>
      <c r="G21" s="6">
        <f t="shared" si="0"/>
        <v>91</v>
      </c>
    </row>
    <row r="22" spans="1:7" ht="16.5" thickBot="1" x14ac:dyDescent="0.3">
      <c r="A22" s="21" t="s">
        <v>20</v>
      </c>
      <c r="B22" s="1">
        <v>104</v>
      </c>
      <c r="C22" s="2"/>
      <c r="D22" s="1">
        <v>29</v>
      </c>
      <c r="E22" s="2"/>
      <c r="F22" s="5"/>
      <c r="G22" s="6">
        <f t="shared" si="0"/>
        <v>133</v>
      </c>
    </row>
    <row r="23" spans="1:7" ht="16.5" thickBot="1" x14ac:dyDescent="0.3">
      <c r="A23" s="21" t="s">
        <v>21</v>
      </c>
      <c r="B23" s="1">
        <v>108</v>
      </c>
      <c r="C23" s="2">
        <v>88</v>
      </c>
      <c r="D23" s="1">
        <v>30</v>
      </c>
      <c r="E23" s="2">
        <v>24</v>
      </c>
      <c r="F23" s="5"/>
      <c r="G23" s="6">
        <f t="shared" si="0"/>
        <v>26</v>
      </c>
    </row>
    <row r="24" spans="1:7" ht="16.5" thickBot="1" x14ac:dyDescent="0.3">
      <c r="A24" s="21" t="s">
        <v>22</v>
      </c>
      <c r="B24" s="1">
        <v>47</v>
      </c>
      <c r="C24" s="2">
        <v>31</v>
      </c>
      <c r="D24" s="1">
        <v>32</v>
      </c>
      <c r="E24" s="2">
        <v>24</v>
      </c>
      <c r="F24" s="5"/>
      <c r="G24" s="6">
        <f t="shared" si="0"/>
        <v>24</v>
      </c>
    </row>
    <row r="25" spans="1:7" ht="16.5" thickBot="1" x14ac:dyDescent="0.3">
      <c r="A25" s="21" t="s">
        <v>23</v>
      </c>
      <c r="B25" s="1">
        <v>62</v>
      </c>
      <c r="C25" s="2">
        <v>45</v>
      </c>
      <c r="D25" s="1">
        <v>23</v>
      </c>
      <c r="E25" s="2">
        <v>20</v>
      </c>
      <c r="F25" s="5"/>
      <c r="G25" s="6">
        <f t="shared" si="0"/>
        <v>20</v>
      </c>
    </row>
    <row r="26" spans="1:7" ht="16.5" thickBot="1" x14ac:dyDescent="0.3">
      <c r="A26" s="21" t="s">
        <v>24</v>
      </c>
      <c r="B26" s="1">
        <v>63</v>
      </c>
      <c r="C26" s="2"/>
      <c r="D26" s="1">
        <v>33</v>
      </c>
      <c r="E26" s="2"/>
      <c r="F26" s="5"/>
      <c r="G26" s="6">
        <f t="shared" si="0"/>
        <v>96</v>
      </c>
    </row>
    <row r="27" spans="1:7" ht="16.5" thickBot="1" x14ac:dyDescent="0.3">
      <c r="A27" s="21" t="s">
        <v>25</v>
      </c>
      <c r="B27" s="1">
        <v>92</v>
      </c>
      <c r="C27" s="2">
        <v>72</v>
      </c>
      <c r="D27" s="1">
        <v>53</v>
      </c>
      <c r="E27" s="2">
        <v>53</v>
      </c>
      <c r="F27" s="5"/>
      <c r="G27" s="6">
        <f t="shared" si="0"/>
        <v>20</v>
      </c>
    </row>
    <row r="28" spans="1:7" ht="16.5" thickBot="1" x14ac:dyDescent="0.3">
      <c r="A28" s="21" t="s">
        <v>26</v>
      </c>
      <c r="B28" s="1">
        <v>67</v>
      </c>
      <c r="C28" s="2"/>
      <c r="D28" s="1">
        <v>44</v>
      </c>
      <c r="E28" s="16"/>
      <c r="F28" s="18"/>
      <c r="G28" s="15">
        <f>(B28+D28)-(C28+E28)</f>
        <v>111</v>
      </c>
    </row>
    <row r="29" spans="1:7" ht="16.5" thickBot="1" x14ac:dyDescent="0.3">
      <c r="A29" s="21" t="s">
        <v>27</v>
      </c>
      <c r="B29" s="1">
        <v>88</v>
      </c>
      <c r="C29" s="2"/>
      <c r="D29" s="1">
        <v>54</v>
      </c>
      <c r="E29" s="2">
        <v>51</v>
      </c>
      <c r="F29" s="5"/>
      <c r="G29" s="6">
        <f t="shared" si="0"/>
        <v>91</v>
      </c>
    </row>
    <row r="30" spans="1:7" ht="16.5" thickBot="1" x14ac:dyDescent="0.3">
      <c r="A30" s="21" t="s">
        <v>28</v>
      </c>
      <c r="B30" s="1">
        <v>63</v>
      </c>
      <c r="C30" s="2">
        <v>50</v>
      </c>
      <c r="D30" s="1">
        <v>27</v>
      </c>
      <c r="E30" s="2">
        <v>27</v>
      </c>
      <c r="F30" s="5"/>
      <c r="G30" s="6">
        <f t="shared" si="0"/>
        <v>13</v>
      </c>
    </row>
    <row r="31" spans="1:7" ht="16.5" thickBot="1" x14ac:dyDescent="0.3">
      <c r="A31" s="21" t="s">
        <v>29</v>
      </c>
      <c r="B31" s="1">
        <v>58</v>
      </c>
      <c r="C31" s="2">
        <v>47</v>
      </c>
      <c r="D31" s="1">
        <v>48</v>
      </c>
      <c r="E31" s="2">
        <v>42</v>
      </c>
      <c r="F31" s="5"/>
      <c r="G31" s="6">
        <f t="shared" si="0"/>
        <v>17</v>
      </c>
    </row>
    <row r="32" spans="1:7" ht="16.5" thickBot="1" x14ac:dyDescent="0.3">
      <c r="A32" s="21" t="s">
        <v>30</v>
      </c>
      <c r="B32" s="1">
        <v>132</v>
      </c>
      <c r="C32" s="2"/>
      <c r="D32" s="1">
        <v>81</v>
      </c>
      <c r="E32" s="2"/>
      <c r="F32" s="5"/>
      <c r="G32" s="6">
        <f t="shared" si="0"/>
        <v>213</v>
      </c>
    </row>
    <row r="33" spans="1:8" ht="16.5" thickBot="1" x14ac:dyDescent="0.3">
      <c r="A33" s="21" t="s">
        <v>31</v>
      </c>
      <c r="B33" s="1">
        <v>76</v>
      </c>
      <c r="C33" s="2"/>
      <c r="D33" s="1">
        <v>43</v>
      </c>
      <c r="E33" s="2">
        <v>42</v>
      </c>
      <c r="F33" s="5"/>
      <c r="G33" s="6">
        <f t="shared" si="0"/>
        <v>77</v>
      </c>
    </row>
    <row r="34" spans="1:8" ht="16.5" thickBot="1" x14ac:dyDescent="0.3">
      <c r="A34" s="21" t="s">
        <v>32</v>
      </c>
      <c r="B34" s="1">
        <v>142</v>
      </c>
      <c r="C34" s="2">
        <f>1+111</f>
        <v>112</v>
      </c>
      <c r="D34" s="1">
        <v>48</v>
      </c>
      <c r="E34" s="2">
        <v>40</v>
      </c>
      <c r="F34" s="5"/>
      <c r="G34" s="6">
        <f t="shared" si="0"/>
        <v>38</v>
      </c>
      <c r="H34">
        <v>707</v>
      </c>
    </row>
    <row r="35" spans="1:8" ht="16.5" thickBot="1" x14ac:dyDescent="0.3">
      <c r="A35" s="21" t="s">
        <v>33</v>
      </c>
      <c r="B35" s="1">
        <v>89</v>
      </c>
      <c r="C35" s="2"/>
      <c r="D35" s="1">
        <v>53</v>
      </c>
      <c r="E35" s="2">
        <v>52</v>
      </c>
      <c r="F35" s="5"/>
      <c r="G35" s="6">
        <f t="shared" si="0"/>
        <v>90</v>
      </c>
      <c r="H35">
        <v>707</v>
      </c>
    </row>
    <row r="36" spans="1:8" ht="16.5" thickBot="1" x14ac:dyDescent="0.3">
      <c r="A36" s="22" t="s">
        <v>34</v>
      </c>
      <c r="B36" s="1">
        <v>94</v>
      </c>
      <c r="C36" s="2">
        <v>121</v>
      </c>
      <c r="D36" s="1">
        <v>40</v>
      </c>
      <c r="E36" s="2"/>
      <c r="F36" s="5"/>
      <c r="G36" s="6">
        <f t="shared" si="0"/>
        <v>13</v>
      </c>
    </row>
    <row r="37" spans="1:8" ht="16.5" thickBot="1" x14ac:dyDescent="0.3">
      <c r="A37" s="21" t="s">
        <v>35</v>
      </c>
      <c r="B37" s="1">
        <v>50</v>
      </c>
      <c r="C37" s="16"/>
      <c r="D37" s="1">
        <v>26</v>
      </c>
      <c r="E37" s="2">
        <v>21</v>
      </c>
      <c r="F37" s="5"/>
      <c r="G37" s="15">
        <f t="shared" si="0"/>
        <v>55</v>
      </c>
    </row>
    <row r="38" spans="1:8" ht="16.5" thickBot="1" x14ac:dyDescent="0.3">
      <c r="A38" s="21" t="s">
        <v>36</v>
      </c>
      <c r="B38" s="1">
        <v>68</v>
      </c>
      <c r="C38" s="2">
        <v>51</v>
      </c>
      <c r="D38" s="1">
        <v>20</v>
      </c>
      <c r="E38" s="2">
        <v>18</v>
      </c>
      <c r="F38" s="5"/>
      <c r="G38" s="6">
        <f t="shared" si="0"/>
        <v>19</v>
      </c>
    </row>
    <row r="39" spans="1:8" ht="16.5" thickBot="1" x14ac:dyDescent="0.3">
      <c r="A39" s="21" t="s">
        <v>37</v>
      </c>
      <c r="B39" s="1">
        <v>52</v>
      </c>
      <c r="C39" s="16">
        <v>41</v>
      </c>
      <c r="D39" s="1">
        <v>20</v>
      </c>
      <c r="E39" s="2">
        <v>20</v>
      </c>
      <c r="F39" s="5"/>
      <c r="G39" s="15">
        <f t="shared" si="0"/>
        <v>11</v>
      </c>
    </row>
    <row r="40" spans="1:8" ht="16.5" thickBot="1" x14ac:dyDescent="0.3">
      <c r="A40" s="21" t="s">
        <v>38</v>
      </c>
      <c r="B40" s="1">
        <v>89</v>
      </c>
      <c r="C40" s="2"/>
      <c r="D40" s="1">
        <v>57</v>
      </c>
      <c r="E40" s="2">
        <v>42</v>
      </c>
      <c r="F40" s="5"/>
      <c r="G40" s="6">
        <f t="shared" si="0"/>
        <v>104</v>
      </c>
    </row>
    <row r="41" spans="1:8" ht="16.5" thickBot="1" x14ac:dyDescent="0.3">
      <c r="A41" s="21" t="s">
        <v>39</v>
      </c>
      <c r="B41" s="1">
        <v>65</v>
      </c>
      <c r="C41" s="2">
        <v>42</v>
      </c>
      <c r="D41" s="1">
        <v>18</v>
      </c>
      <c r="E41" s="16">
        <v>16</v>
      </c>
      <c r="F41" s="18"/>
      <c r="G41" s="15">
        <f t="shared" si="0"/>
        <v>25</v>
      </c>
    </row>
    <row r="42" spans="1:8" ht="16.5" thickBot="1" x14ac:dyDescent="0.3">
      <c r="A42" s="21" t="s">
        <v>40</v>
      </c>
      <c r="B42" s="1">
        <v>83</v>
      </c>
      <c r="C42" s="2"/>
      <c r="D42" s="1">
        <v>43</v>
      </c>
      <c r="E42" s="2"/>
      <c r="F42" s="5"/>
      <c r="G42" s="6">
        <f t="shared" si="0"/>
        <v>126</v>
      </c>
    </row>
    <row r="43" spans="1:8" ht="16.5" thickBot="1" x14ac:dyDescent="0.3">
      <c r="A43" s="21" t="s">
        <v>41</v>
      </c>
      <c r="B43" s="1">
        <v>76</v>
      </c>
      <c r="C43" s="2"/>
      <c r="D43" s="1">
        <v>22</v>
      </c>
      <c r="E43" s="2">
        <v>20</v>
      </c>
      <c r="F43" s="5"/>
      <c r="G43" s="6">
        <f t="shared" si="0"/>
        <v>78</v>
      </c>
    </row>
    <row r="44" spans="1:8" ht="16.5" thickBot="1" x14ac:dyDescent="0.3">
      <c r="A44" s="21" t="s">
        <v>42</v>
      </c>
      <c r="B44" s="1">
        <v>60</v>
      </c>
      <c r="C44" s="2"/>
      <c r="D44" s="1">
        <v>25</v>
      </c>
      <c r="E44" s="2"/>
      <c r="F44" s="5"/>
      <c r="G44" s="6">
        <f t="shared" si="0"/>
        <v>85</v>
      </c>
    </row>
    <row r="45" spans="1:8" ht="16.5" thickBot="1" x14ac:dyDescent="0.3">
      <c r="A45" s="21" t="s">
        <v>43</v>
      </c>
      <c r="B45" s="19">
        <v>133</v>
      </c>
      <c r="C45" s="16"/>
      <c r="D45" s="19">
        <v>76</v>
      </c>
      <c r="E45" s="16">
        <v>72</v>
      </c>
      <c r="F45" s="18"/>
      <c r="G45" s="15">
        <f t="shared" si="0"/>
        <v>137</v>
      </c>
    </row>
    <row r="46" spans="1:8" ht="16.5" thickBot="1" x14ac:dyDescent="0.3">
      <c r="A46" s="21" t="s">
        <v>44</v>
      </c>
      <c r="B46" s="1">
        <v>85</v>
      </c>
      <c r="C46" s="2"/>
      <c r="D46" s="1">
        <v>28</v>
      </c>
      <c r="E46" s="2">
        <v>27</v>
      </c>
      <c r="F46" s="5"/>
      <c r="G46" s="6">
        <f t="shared" si="0"/>
        <v>86</v>
      </c>
    </row>
    <row r="47" spans="1:8" ht="16.5" thickBot="1" x14ac:dyDescent="0.3">
      <c r="A47" s="21" t="s">
        <v>45</v>
      </c>
      <c r="B47" s="1">
        <v>72</v>
      </c>
      <c r="C47" s="2">
        <v>65</v>
      </c>
      <c r="D47" s="1">
        <v>31</v>
      </c>
      <c r="E47" s="2">
        <v>30</v>
      </c>
      <c r="F47" s="5"/>
      <c r="G47" s="6">
        <f t="shared" si="0"/>
        <v>8</v>
      </c>
    </row>
    <row r="48" spans="1:8" ht="16.5" thickBot="1" x14ac:dyDescent="0.3">
      <c r="A48" s="21" t="s">
        <v>46</v>
      </c>
      <c r="B48" s="1">
        <v>84</v>
      </c>
      <c r="C48" s="2"/>
      <c r="D48" s="1">
        <v>27</v>
      </c>
      <c r="E48" s="2">
        <v>26</v>
      </c>
      <c r="F48" s="5"/>
      <c r="G48" s="6">
        <f t="shared" si="0"/>
        <v>85</v>
      </c>
    </row>
    <row r="49" spans="1:8" ht="16.5" thickBot="1" x14ac:dyDescent="0.3">
      <c r="A49" s="21" t="s">
        <v>47</v>
      </c>
      <c r="B49" s="1">
        <v>54</v>
      </c>
      <c r="C49" s="2"/>
      <c r="D49" s="1">
        <v>47</v>
      </c>
      <c r="E49" s="2">
        <v>42</v>
      </c>
      <c r="F49" s="5"/>
      <c r="G49" s="6">
        <f t="shared" si="0"/>
        <v>59</v>
      </c>
    </row>
    <row r="50" spans="1:8" ht="16.5" thickBot="1" x14ac:dyDescent="0.3">
      <c r="A50" s="21" t="s">
        <v>48</v>
      </c>
      <c r="B50" s="1">
        <v>56</v>
      </c>
      <c r="C50" s="2">
        <v>47</v>
      </c>
      <c r="D50" s="1">
        <v>28</v>
      </c>
      <c r="E50" s="2">
        <f>23+1</f>
        <v>24</v>
      </c>
      <c r="F50" s="5"/>
      <c r="G50" s="6">
        <f t="shared" si="0"/>
        <v>13</v>
      </c>
    </row>
    <row r="51" spans="1:8" ht="16.5" thickBot="1" x14ac:dyDescent="0.3">
      <c r="A51" s="21" t="s">
        <v>49</v>
      </c>
      <c r="B51" s="1">
        <v>93</v>
      </c>
      <c r="C51" s="2"/>
      <c r="D51" s="1">
        <v>48</v>
      </c>
      <c r="E51" s="2"/>
      <c r="F51" s="5"/>
      <c r="G51" s="6">
        <f t="shared" si="0"/>
        <v>141</v>
      </c>
    </row>
    <row r="52" spans="1:8" ht="16.5" thickBot="1" x14ac:dyDescent="0.3">
      <c r="A52" s="21" t="s">
        <v>50</v>
      </c>
      <c r="B52" s="1">
        <v>61</v>
      </c>
      <c r="C52" s="2">
        <v>51</v>
      </c>
      <c r="D52" s="1">
        <v>19</v>
      </c>
      <c r="E52" s="2">
        <v>17</v>
      </c>
      <c r="F52" s="5"/>
      <c r="G52" s="6">
        <f t="shared" si="0"/>
        <v>12</v>
      </c>
    </row>
    <row r="53" spans="1:8" ht="16.5" thickBot="1" x14ac:dyDescent="0.3">
      <c r="A53" s="21" t="s">
        <v>51</v>
      </c>
      <c r="B53" s="1">
        <v>38</v>
      </c>
      <c r="C53" s="2"/>
      <c r="D53" s="1">
        <v>45</v>
      </c>
      <c r="E53" s="2"/>
      <c r="F53" s="5"/>
      <c r="G53" s="6">
        <f t="shared" si="0"/>
        <v>83</v>
      </c>
    </row>
    <row r="54" spans="1:8" ht="16.5" thickBot="1" x14ac:dyDescent="0.3">
      <c r="A54" s="21" t="s">
        <v>52</v>
      </c>
      <c r="B54" s="1">
        <v>85</v>
      </c>
      <c r="C54" s="2"/>
      <c r="D54" s="1">
        <v>51</v>
      </c>
      <c r="E54" s="2"/>
      <c r="F54" s="5"/>
      <c r="G54" s="6">
        <f t="shared" si="0"/>
        <v>136</v>
      </c>
    </row>
    <row r="55" spans="1:8" s="29" customFormat="1" ht="16.5" thickBot="1" x14ac:dyDescent="0.3">
      <c r="A55" s="25" t="s">
        <v>53</v>
      </c>
      <c r="B55" s="26">
        <v>7</v>
      </c>
      <c r="C55" s="24">
        <f>7+16</f>
        <v>23</v>
      </c>
      <c r="D55" s="26"/>
      <c r="E55" s="24"/>
      <c r="F55" s="27"/>
      <c r="G55" s="28">
        <f t="shared" si="0"/>
        <v>-16</v>
      </c>
      <c r="H55" s="29">
        <v>707</v>
      </c>
    </row>
    <row r="56" spans="1:8" ht="16.5" thickBot="1" x14ac:dyDescent="0.3">
      <c r="A56" s="21" t="s">
        <v>54</v>
      </c>
      <c r="B56" s="1">
        <v>97</v>
      </c>
      <c r="C56" s="16"/>
      <c r="D56" s="1">
        <v>54</v>
      </c>
      <c r="E56" s="2">
        <v>54</v>
      </c>
      <c r="F56" s="5"/>
      <c r="G56" s="15">
        <f t="shared" si="0"/>
        <v>97</v>
      </c>
      <c r="H56" s="29">
        <v>707</v>
      </c>
    </row>
    <row r="57" spans="1:8" ht="16.5" thickBot="1" x14ac:dyDescent="0.3">
      <c r="A57" s="21" t="s">
        <v>55</v>
      </c>
      <c r="B57" s="1">
        <v>78</v>
      </c>
      <c r="C57" s="2">
        <v>117</v>
      </c>
      <c r="D57" s="1">
        <v>54</v>
      </c>
      <c r="E57" s="2"/>
      <c r="F57" s="5"/>
      <c r="G57" s="6">
        <f t="shared" si="0"/>
        <v>15</v>
      </c>
      <c r="H57" s="29">
        <v>707</v>
      </c>
    </row>
    <row r="58" spans="1:8" s="29" customFormat="1" ht="16.5" thickBot="1" x14ac:dyDescent="0.3">
      <c r="A58" s="25" t="s">
        <v>56</v>
      </c>
      <c r="B58" s="26">
        <v>94</v>
      </c>
      <c r="C58" s="24"/>
      <c r="D58" s="26">
        <v>102</v>
      </c>
      <c r="E58" s="24">
        <v>105</v>
      </c>
      <c r="F58" s="27"/>
      <c r="G58" s="28">
        <f t="shared" si="0"/>
        <v>91</v>
      </c>
      <c r="H58" s="29">
        <v>707</v>
      </c>
    </row>
    <row r="59" spans="1:8" ht="16.5" thickBot="1" x14ac:dyDescent="0.3">
      <c r="A59" s="21" t="s">
        <v>57</v>
      </c>
      <c r="B59" s="1">
        <v>89</v>
      </c>
      <c r="C59" s="2"/>
      <c r="D59" s="1">
        <v>30</v>
      </c>
      <c r="E59" s="2">
        <v>22</v>
      </c>
      <c r="F59" s="5"/>
      <c r="G59" s="6">
        <f t="shared" si="0"/>
        <v>97</v>
      </c>
      <c r="H59">
        <v>707</v>
      </c>
    </row>
    <row r="60" spans="1:8" ht="16.5" thickBot="1" x14ac:dyDescent="0.3">
      <c r="A60" s="21" t="s">
        <v>58</v>
      </c>
      <c r="B60" s="1">
        <v>96</v>
      </c>
      <c r="C60" s="2">
        <v>85</v>
      </c>
      <c r="D60" s="1">
        <v>52</v>
      </c>
      <c r="E60" s="2">
        <v>46</v>
      </c>
      <c r="F60" s="5"/>
      <c r="G60" s="6">
        <f t="shared" si="0"/>
        <v>17</v>
      </c>
    </row>
    <row r="61" spans="1:8" ht="16.5" thickBot="1" x14ac:dyDescent="0.3">
      <c r="A61" s="21" t="s">
        <v>59</v>
      </c>
      <c r="B61" s="1">
        <v>87</v>
      </c>
      <c r="C61" s="2"/>
      <c r="D61" s="1"/>
      <c r="E61" s="2"/>
      <c r="F61" s="5"/>
      <c r="G61" s="6">
        <f t="shared" si="0"/>
        <v>87</v>
      </c>
    </row>
    <row r="62" spans="1:8" ht="16.5" thickBot="1" x14ac:dyDescent="0.3">
      <c r="A62" s="21" t="s">
        <v>60</v>
      </c>
      <c r="B62" s="1">
        <v>94</v>
      </c>
      <c r="C62" s="2"/>
      <c r="D62" s="1"/>
      <c r="E62" s="2"/>
      <c r="F62" s="5"/>
      <c r="G62" s="6">
        <f t="shared" si="0"/>
        <v>94</v>
      </c>
    </row>
    <row r="63" spans="1:8" s="29" customFormat="1" ht="16.5" thickBot="1" x14ac:dyDescent="0.3">
      <c r="A63" s="25" t="s">
        <v>61</v>
      </c>
      <c r="B63" s="26">
        <v>12</v>
      </c>
      <c r="C63" s="24">
        <v>11</v>
      </c>
      <c r="D63" s="26">
        <v>10</v>
      </c>
      <c r="E63" s="24">
        <v>24</v>
      </c>
      <c r="F63" s="27"/>
      <c r="G63" s="28">
        <f t="shared" si="0"/>
        <v>-13</v>
      </c>
      <c r="H63" s="29">
        <v>707</v>
      </c>
    </row>
    <row r="64" spans="1:8" ht="32.25" thickBot="1" x14ac:dyDescent="0.3">
      <c r="A64" s="21" t="s">
        <v>62</v>
      </c>
      <c r="B64" s="1">
        <v>14</v>
      </c>
      <c r="C64" s="2"/>
      <c r="D64" s="1">
        <v>10</v>
      </c>
      <c r="E64" s="2"/>
      <c r="F64" s="5"/>
      <c r="G64" s="6">
        <f t="shared" si="0"/>
        <v>24</v>
      </c>
    </row>
    <row r="65" spans="1:8" ht="16.5" thickBot="1" x14ac:dyDescent="0.3">
      <c r="A65" s="21" t="s">
        <v>63</v>
      </c>
      <c r="B65" s="3">
        <v>45</v>
      </c>
      <c r="C65" s="4">
        <v>30</v>
      </c>
      <c r="D65" s="3">
        <v>20</v>
      </c>
      <c r="E65" s="4">
        <v>18</v>
      </c>
      <c r="F65" s="5"/>
      <c r="G65" s="6">
        <f t="shared" si="0"/>
        <v>17</v>
      </c>
      <c r="H65" s="31">
        <v>707</v>
      </c>
    </row>
    <row r="66" spans="1:8" x14ac:dyDescent="0.25">
      <c r="B66">
        <f>SUM(B2:B65)</f>
        <v>4282</v>
      </c>
      <c r="C66">
        <f t="shared" ref="C66:F66" si="1">SUM(C2:C65)</f>
        <v>1453</v>
      </c>
      <c r="D66">
        <f t="shared" si="1"/>
        <v>2082</v>
      </c>
      <c r="E66">
        <f t="shared" si="1"/>
        <v>1373</v>
      </c>
      <c r="F66">
        <f t="shared" si="1"/>
        <v>0</v>
      </c>
      <c r="G66" s="6">
        <f t="shared" si="0"/>
        <v>3538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7"/>
  <sheetViews>
    <sheetView tabSelected="1" topLeftCell="A13" workbookViewId="0">
      <selection activeCell="P22" sqref="P22"/>
    </sheetView>
  </sheetViews>
  <sheetFormatPr defaultRowHeight="15" x14ac:dyDescent="0.25"/>
  <cols>
    <col min="1" max="1" width="16" style="23" customWidth="1"/>
    <col min="2" max="2" width="8.28515625" customWidth="1"/>
    <col min="3" max="3" width="7.42578125" customWidth="1"/>
    <col min="4" max="4" width="9" customWidth="1"/>
    <col min="5" max="5" width="7.7109375" customWidth="1"/>
    <col min="6" max="6" width="21.85546875" customWidth="1"/>
    <col min="8" max="8" width="46.85546875" customWidth="1"/>
    <col min="13" max="13" width="12.140625" customWidth="1"/>
  </cols>
  <sheetData>
    <row r="1" spans="1:11" ht="90.75" thickBot="1" x14ac:dyDescent="0.3">
      <c r="A1" s="20" t="s">
        <v>64</v>
      </c>
      <c r="B1" s="11" t="s">
        <v>65</v>
      </c>
      <c r="C1" s="12" t="s">
        <v>67</v>
      </c>
      <c r="D1" s="11" t="s">
        <v>66</v>
      </c>
      <c r="E1" s="12" t="s">
        <v>68</v>
      </c>
      <c r="F1" s="13" t="s">
        <v>69</v>
      </c>
      <c r="G1" s="14" t="s">
        <v>70</v>
      </c>
      <c r="H1" s="14" t="s">
        <v>72</v>
      </c>
      <c r="J1" s="59" t="s">
        <v>80</v>
      </c>
      <c r="K1" s="59" t="s">
        <v>81</v>
      </c>
    </row>
    <row r="2" spans="1:11" s="17" customFormat="1" ht="16.5" thickBot="1" x14ac:dyDescent="0.3">
      <c r="A2" s="30" t="s">
        <v>0</v>
      </c>
      <c r="B2" s="74">
        <v>59</v>
      </c>
      <c r="C2" s="75">
        <f>53+6</f>
        <v>59</v>
      </c>
      <c r="D2" s="81">
        <v>33</v>
      </c>
      <c r="E2" s="75">
        <f>5+27</f>
        <v>32</v>
      </c>
      <c r="F2" s="76"/>
      <c r="G2" s="77">
        <f>(B2+D2)-(C2+E2)</f>
        <v>1</v>
      </c>
      <c r="H2" s="78"/>
      <c r="J2" s="79">
        <f>B2-C2</f>
        <v>0</v>
      </c>
      <c r="K2" s="79">
        <f>D2-E2</f>
        <v>1</v>
      </c>
    </row>
    <row r="3" spans="1:11" s="17" customFormat="1" ht="16.5" thickBot="1" x14ac:dyDescent="0.3">
      <c r="A3" s="30" t="s">
        <v>1</v>
      </c>
      <c r="B3" s="19">
        <v>64</v>
      </c>
      <c r="C3" s="16">
        <v>46</v>
      </c>
      <c r="D3" s="58">
        <v>30</v>
      </c>
      <c r="E3" s="16">
        <v>29</v>
      </c>
      <c r="F3" s="18"/>
      <c r="G3" s="15">
        <f t="shared" ref="G3:G65" si="0">(B3+D3)-(C3+E3)</f>
        <v>19</v>
      </c>
      <c r="H3" s="33"/>
      <c r="J3" s="79">
        <f t="shared" ref="J3:J65" si="1">B3-C3</f>
        <v>18</v>
      </c>
      <c r="K3" s="79">
        <f t="shared" ref="K3:K65" si="2">D3-E3</f>
        <v>1</v>
      </c>
    </row>
    <row r="4" spans="1:11" s="55" customFormat="1" ht="16.5" thickBot="1" x14ac:dyDescent="0.3">
      <c r="A4" s="21" t="s">
        <v>2</v>
      </c>
      <c r="B4" s="51"/>
      <c r="C4" s="52"/>
      <c r="D4" s="51"/>
      <c r="E4" s="52"/>
      <c r="F4" s="53">
        <v>29</v>
      </c>
      <c r="G4" s="54">
        <f t="shared" si="0"/>
        <v>0</v>
      </c>
      <c r="H4" s="40"/>
      <c r="J4" s="60">
        <f t="shared" si="1"/>
        <v>0</v>
      </c>
      <c r="K4" s="60">
        <f t="shared" si="2"/>
        <v>0</v>
      </c>
    </row>
    <row r="5" spans="1:11" s="47" customFormat="1" ht="16.5" thickBot="1" x14ac:dyDescent="0.3">
      <c r="A5" s="41" t="s">
        <v>3</v>
      </c>
      <c r="B5" s="42">
        <v>45</v>
      </c>
      <c r="C5" s="43">
        <v>44</v>
      </c>
      <c r="D5" s="82"/>
      <c r="E5" s="43"/>
      <c r="F5" s="44"/>
      <c r="G5" s="45">
        <f t="shared" si="0"/>
        <v>1</v>
      </c>
      <c r="H5" s="46" t="s">
        <v>73</v>
      </c>
      <c r="J5" s="60">
        <f t="shared" si="1"/>
        <v>1</v>
      </c>
      <c r="K5" s="60">
        <f t="shared" si="2"/>
        <v>0</v>
      </c>
    </row>
    <row r="6" spans="1:11" s="17" customFormat="1" ht="16.5" thickBot="1" x14ac:dyDescent="0.3">
      <c r="A6" s="30" t="s">
        <v>4</v>
      </c>
      <c r="B6" s="19">
        <v>76</v>
      </c>
      <c r="C6" s="16">
        <f>14+57</f>
        <v>71</v>
      </c>
      <c r="D6" s="58">
        <v>22</v>
      </c>
      <c r="E6" s="16">
        <v>21</v>
      </c>
      <c r="F6" s="18"/>
      <c r="G6" s="15">
        <f>(B6+D6)-(C6+E6)</f>
        <v>6</v>
      </c>
      <c r="H6" s="33"/>
      <c r="J6" s="79">
        <f t="shared" si="1"/>
        <v>5</v>
      </c>
      <c r="K6" s="79">
        <f t="shared" si="2"/>
        <v>1</v>
      </c>
    </row>
    <row r="7" spans="1:11" s="47" customFormat="1" ht="16.5" thickBot="1" x14ac:dyDescent="0.3">
      <c r="A7" s="41" t="s">
        <v>5</v>
      </c>
      <c r="B7" s="42"/>
      <c r="C7" s="43"/>
      <c r="D7" s="82"/>
      <c r="E7" s="43"/>
      <c r="F7" s="44">
        <v>27</v>
      </c>
      <c r="G7" s="45">
        <f t="shared" si="0"/>
        <v>0</v>
      </c>
      <c r="H7" s="46" t="s">
        <v>73</v>
      </c>
      <c r="J7" s="60">
        <f t="shared" si="1"/>
        <v>0</v>
      </c>
      <c r="K7" s="60">
        <f t="shared" si="2"/>
        <v>0</v>
      </c>
    </row>
    <row r="8" spans="1:11" s="17" customFormat="1" ht="16.5" thickBot="1" x14ac:dyDescent="0.3">
      <c r="A8" s="30" t="s">
        <v>6</v>
      </c>
      <c r="B8" s="19">
        <v>46</v>
      </c>
      <c r="C8" s="16">
        <v>46</v>
      </c>
      <c r="D8" s="58">
        <v>33</v>
      </c>
      <c r="E8" s="16">
        <f>29+3</f>
        <v>32</v>
      </c>
      <c r="F8" s="18"/>
      <c r="G8" s="15">
        <f t="shared" si="0"/>
        <v>1</v>
      </c>
      <c r="H8" s="33"/>
      <c r="J8" s="79">
        <f t="shared" si="1"/>
        <v>0</v>
      </c>
      <c r="K8" s="79">
        <f t="shared" si="2"/>
        <v>1</v>
      </c>
    </row>
    <row r="9" spans="1:11" s="17" customFormat="1" ht="16.5" thickBot="1" x14ac:dyDescent="0.3">
      <c r="A9" s="30" t="s">
        <v>7</v>
      </c>
      <c r="B9" s="58">
        <v>63</v>
      </c>
      <c r="C9" s="56">
        <f>53+10</f>
        <v>63</v>
      </c>
      <c r="D9" s="58">
        <v>36</v>
      </c>
      <c r="E9" s="16">
        <f>33+1+1</f>
        <v>35</v>
      </c>
      <c r="F9" s="18"/>
      <c r="G9" s="15">
        <f>(B9+D9)-(C9+E9)</f>
        <v>1</v>
      </c>
      <c r="H9" s="33"/>
      <c r="J9" s="79">
        <f t="shared" si="1"/>
        <v>0</v>
      </c>
      <c r="K9" s="79">
        <f t="shared" si="2"/>
        <v>1</v>
      </c>
    </row>
    <row r="10" spans="1:11" ht="16.5" thickBot="1" x14ac:dyDescent="0.3">
      <c r="A10" s="21" t="s">
        <v>8</v>
      </c>
      <c r="B10" s="19">
        <v>6</v>
      </c>
      <c r="C10" s="16">
        <v>6</v>
      </c>
      <c r="D10" s="58"/>
      <c r="E10" s="2"/>
      <c r="F10" s="5">
        <v>1</v>
      </c>
      <c r="G10" s="6">
        <f>(B10+D10)-(C10+E10+F10)</f>
        <v>-1</v>
      </c>
      <c r="H10" s="32"/>
      <c r="J10" s="60">
        <f t="shared" si="1"/>
        <v>0</v>
      </c>
      <c r="K10" s="60">
        <f t="shared" si="2"/>
        <v>0</v>
      </c>
    </row>
    <row r="11" spans="1:11" s="47" customFormat="1" ht="16.5" thickBot="1" x14ac:dyDescent="0.3">
      <c r="A11" s="41" t="s">
        <v>9</v>
      </c>
      <c r="B11" s="42">
        <v>42</v>
      </c>
      <c r="C11" s="43">
        <v>42</v>
      </c>
      <c r="D11" s="82"/>
      <c r="E11" s="43"/>
      <c r="F11" s="44"/>
      <c r="G11" s="45">
        <f t="shared" si="0"/>
        <v>0</v>
      </c>
      <c r="H11" s="46" t="s">
        <v>73</v>
      </c>
      <c r="J11" s="60">
        <f t="shared" si="1"/>
        <v>0</v>
      </c>
      <c r="K11" s="60">
        <f t="shared" si="2"/>
        <v>0</v>
      </c>
    </row>
    <row r="12" spans="1:11" s="47" customFormat="1" ht="16.5" thickBot="1" x14ac:dyDescent="0.3">
      <c r="A12" s="41" t="s">
        <v>10</v>
      </c>
      <c r="B12" s="42">
        <v>60</v>
      </c>
      <c r="C12" s="43">
        <v>47</v>
      </c>
      <c r="D12" s="82">
        <v>25</v>
      </c>
      <c r="E12" s="43">
        <v>21</v>
      </c>
      <c r="F12" s="44"/>
      <c r="G12" s="45">
        <f t="shared" si="0"/>
        <v>17</v>
      </c>
      <c r="H12" s="46" t="s">
        <v>76</v>
      </c>
      <c r="J12" s="60">
        <f t="shared" si="1"/>
        <v>13</v>
      </c>
      <c r="K12" s="60">
        <f t="shared" si="2"/>
        <v>4</v>
      </c>
    </row>
    <row r="13" spans="1:11" s="17" customFormat="1" ht="16.5" thickBot="1" x14ac:dyDescent="0.3">
      <c r="A13" s="30" t="s">
        <v>11</v>
      </c>
      <c r="B13" s="19">
        <v>88</v>
      </c>
      <c r="C13" s="16">
        <v>58</v>
      </c>
      <c r="D13" s="58">
        <v>56</v>
      </c>
      <c r="E13" s="16">
        <v>56</v>
      </c>
      <c r="F13" s="18"/>
      <c r="G13" s="15">
        <f t="shared" si="0"/>
        <v>30</v>
      </c>
      <c r="H13" s="33"/>
      <c r="J13" s="60">
        <f t="shared" si="1"/>
        <v>30</v>
      </c>
      <c r="K13" s="60">
        <f t="shared" si="2"/>
        <v>0</v>
      </c>
    </row>
    <row r="14" spans="1:11" s="29" customFormat="1" ht="16.5" thickBot="1" x14ac:dyDescent="0.3">
      <c r="A14" s="25" t="s">
        <v>12</v>
      </c>
      <c r="B14" s="26">
        <v>80</v>
      </c>
      <c r="C14" s="24">
        <v>79</v>
      </c>
      <c r="D14" s="66">
        <v>16</v>
      </c>
      <c r="E14" s="24">
        <v>16</v>
      </c>
      <c r="F14" s="27"/>
      <c r="G14" s="28">
        <f t="shared" si="0"/>
        <v>1</v>
      </c>
      <c r="H14" s="64" t="s">
        <v>95</v>
      </c>
      <c r="J14" s="62">
        <f t="shared" si="1"/>
        <v>1</v>
      </c>
      <c r="K14" s="62">
        <f t="shared" si="2"/>
        <v>0</v>
      </c>
    </row>
    <row r="15" spans="1:11" ht="16.5" hidden="1" thickBot="1" x14ac:dyDescent="0.3">
      <c r="A15" s="21" t="s">
        <v>13</v>
      </c>
      <c r="B15" s="1"/>
      <c r="C15" s="2"/>
      <c r="D15" s="51"/>
      <c r="E15" s="2"/>
      <c r="F15" s="5"/>
      <c r="G15" s="6">
        <f t="shared" si="0"/>
        <v>0</v>
      </c>
      <c r="H15" s="32"/>
      <c r="J15" s="60">
        <f t="shared" si="1"/>
        <v>0</v>
      </c>
      <c r="K15" s="60">
        <f t="shared" si="2"/>
        <v>0</v>
      </c>
    </row>
    <row r="16" spans="1:11" s="55" customFormat="1" ht="45.75" thickBot="1" x14ac:dyDescent="0.3">
      <c r="A16" s="21" t="s">
        <v>14</v>
      </c>
      <c r="B16" s="58">
        <f>72+1</f>
        <v>73</v>
      </c>
      <c r="C16" s="56">
        <f>25+20+12+4+3+6</f>
        <v>70</v>
      </c>
      <c r="D16" s="58">
        <f>1+44</f>
        <v>45</v>
      </c>
      <c r="E16" s="52">
        <v>41</v>
      </c>
      <c r="F16" s="53"/>
      <c r="G16" s="57">
        <f t="shared" si="0"/>
        <v>7</v>
      </c>
      <c r="H16" s="40" t="s">
        <v>79</v>
      </c>
      <c r="J16" s="60">
        <f t="shared" si="1"/>
        <v>3</v>
      </c>
      <c r="K16" s="60">
        <f t="shared" si="2"/>
        <v>4</v>
      </c>
    </row>
    <row r="17" spans="1:19" s="29" customFormat="1" ht="16.5" thickBot="1" x14ac:dyDescent="0.3">
      <c r="A17" s="25" t="s">
        <v>15</v>
      </c>
      <c r="B17" s="26">
        <v>62</v>
      </c>
      <c r="C17" s="24">
        <f>5+57</f>
        <v>62</v>
      </c>
      <c r="D17" s="66">
        <v>46</v>
      </c>
      <c r="E17" s="67">
        <f>45+1</f>
        <v>46</v>
      </c>
      <c r="F17" s="27"/>
      <c r="G17" s="28">
        <f t="shared" si="0"/>
        <v>0</v>
      </c>
      <c r="H17" s="71"/>
      <c r="J17" s="62">
        <f t="shared" si="1"/>
        <v>0</v>
      </c>
      <c r="K17" s="62">
        <f t="shared" si="2"/>
        <v>0</v>
      </c>
    </row>
    <row r="18" spans="1:19" s="55" customFormat="1" ht="16.5" thickBot="1" x14ac:dyDescent="0.3">
      <c r="A18" s="21" t="s">
        <v>16</v>
      </c>
      <c r="B18" s="58">
        <f>1+50</f>
        <v>51</v>
      </c>
      <c r="C18" s="56">
        <f>2+49</f>
        <v>51</v>
      </c>
      <c r="D18" s="58">
        <f>1+38</f>
        <v>39</v>
      </c>
      <c r="E18" s="52">
        <f>5+34</f>
        <v>39</v>
      </c>
      <c r="F18" s="53"/>
      <c r="G18" s="54">
        <f t="shared" si="0"/>
        <v>0</v>
      </c>
      <c r="H18" s="40" t="s">
        <v>78</v>
      </c>
      <c r="J18" s="60">
        <f t="shared" si="1"/>
        <v>0</v>
      </c>
      <c r="K18" s="60">
        <f t="shared" si="2"/>
        <v>0</v>
      </c>
    </row>
    <row r="19" spans="1:19" ht="16.5" thickBot="1" x14ac:dyDescent="0.3">
      <c r="A19" s="21" t="s">
        <v>17</v>
      </c>
      <c r="B19" s="19">
        <v>51</v>
      </c>
      <c r="C19" s="16">
        <f>47+2</f>
        <v>49</v>
      </c>
      <c r="D19" s="58">
        <v>35</v>
      </c>
      <c r="E19" s="2">
        <v>32</v>
      </c>
      <c r="F19" s="5"/>
      <c r="G19" s="15">
        <f t="shared" si="0"/>
        <v>5</v>
      </c>
      <c r="H19" s="32"/>
      <c r="J19" s="60">
        <f t="shared" si="1"/>
        <v>2</v>
      </c>
      <c r="K19" s="60">
        <f t="shared" si="2"/>
        <v>3</v>
      </c>
    </row>
    <row r="20" spans="1:19" s="55" customFormat="1" ht="16.5" thickBot="1" x14ac:dyDescent="0.3">
      <c r="A20" s="21" t="s">
        <v>18</v>
      </c>
      <c r="B20" s="58">
        <f>48+5</f>
        <v>53</v>
      </c>
      <c r="C20" s="56">
        <v>51</v>
      </c>
      <c r="D20" s="58">
        <v>26</v>
      </c>
      <c r="E20" s="52">
        <f>2+23</f>
        <v>25</v>
      </c>
      <c r="F20" s="53"/>
      <c r="G20" s="54">
        <f t="shared" si="0"/>
        <v>3</v>
      </c>
      <c r="H20" s="40" t="s">
        <v>77</v>
      </c>
      <c r="J20" s="60">
        <f t="shared" si="1"/>
        <v>2</v>
      </c>
      <c r="K20" s="60">
        <f t="shared" si="2"/>
        <v>1</v>
      </c>
    </row>
    <row r="21" spans="1:19" s="29" customFormat="1" ht="30.75" thickBot="1" x14ac:dyDescent="0.3">
      <c r="A21" s="25" t="s">
        <v>19</v>
      </c>
      <c r="B21" s="26">
        <v>85</v>
      </c>
      <c r="C21" s="24">
        <f>66+1+11</f>
        <v>78</v>
      </c>
      <c r="D21" s="66">
        <v>46</v>
      </c>
      <c r="E21" s="24">
        <f>40+1</f>
        <v>41</v>
      </c>
      <c r="F21" s="27"/>
      <c r="G21" s="28">
        <f t="shared" si="0"/>
        <v>12</v>
      </c>
      <c r="H21" s="64" t="s">
        <v>93</v>
      </c>
      <c r="J21" s="62">
        <f t="shared" si="1"/>
        <v>7</v>
      </c>
      <c r="K21" s="62">
        <f t="shared" si="2"/>
        <v>5</v>
      </c>
      <c r="M21" s="65"/>
      <c r="N21" s="65"/>
    </row>
    <row r="22" spans="1:19" s="70" customFormat="1" ht="16.5" thickBot="1" x14ac:dyDescent="0.3">
      <c r="A22" s="25" t="s">
        <v>20</v>
      </c>
      <c r="B22" s="66">
        <v>104</v>
      </c>
      <c r="C22" s="67">
        <f>23+75</f>
        <v>98</v>
      </c>
      <c r="D22" s="66">
        <v>31</v>
      </c>
      <c r="E22" s="67">
        <v>25</v>
      </c>
      <c r="F22" s="68"/>
      <c r="G22" s="69">
        <f t="shared" si="0"/>
        <v>12</v>
      </c>
      <c r="H22" s="61" t="s">
        <v>107</v>
      </c>
      <c r="J22" s="73">
        <f t="shared" si="1"/>
        <v>6</v>
      </c>
      <c r="K22" s="73">
        <f t="shared" si="2"/>
        <v>6</v>
      </c>
    </row>
    <row r="23" spans="1:19" s="29" customFormat="1" ht="16.5" thickBot="1" x14ac:dyDescent="0.3">
      <c r="A23" s="25" t="s">
        <v>21</v>
      </c>
      <c r="B23" s="26">
        <v>107</v>
      </c>
      <c r="C23" s="24">
        <f>81+22</f>
        <v>103</v>
      </c>
      <c r="D23" s="66">
        <v>30</v>
      </c>
      <c r="E23" s="24">
        <v>29</v>
      </c>
      <c r="F23" s="27"/>
      <c r="G23" s="28">
        <f t="shared" si="0"/>
        <v>5</v>
      </c>
      <c r="H23" s="64" t="s">
        <v>111</v>
      </c>
      <c r="J23" s="62">
        <f t="shared" si="1"/>
        <v>4</v>
      </c>
      <c r="K23" s="62">
        <f t="shared" si="2"/>
        <v>1</v>
      </c>
    </row>
    <row r="24" spans="1:19" ht="16.5" thickBot="1" x14ac:dyDescent="0.3">
      <c r="A24" s="21" t="s">
        <v>22</v>
      </c>
      <c r="B24" s="19">
        <v>48</v>
      </c>
      <c r="C24" s="16">
        <v>31</v>
      </c>
      <c r="D24" s="58">
        <v>32</v>
      </c>
      <c r="E24" s="2">
        <v>24</v>
      </c>
      <c r="F24" s="5"/>
      <c r="G24" s="6">
        <f t="shared" si="0"/>
        <v>25</v>
      </c>
      <c r="H24" s="32"/>
      <c r="J24" s="60">
        <f t="shared" si="1"/>
        <v>17</v>
      </c>
      <c r="K24" s="60">
        <f t="shared" si="2"/>
        <v>8</v>
      </c>
    </row>
    <row r="25" spans="1:19" s="29" customFormat="1" ht="16.5" thickBot="1" x14ac:dyDescent="0.3">
      <c r="A25" s="25" t="s">
        <v>23</v>
      </c>
      <c r="B25" s="26">
        <v>62</v>
      </c>
      <c r="C25" s="24">
        <f>16+45</f>
        <v>61</v>
      </c>
      <c r="D25" s="66">
        <v>23</v>
      </c>
      <c r="E25" s="24">
        <v>20</v>
      </c>
      <c r="F25" s="27"/>
      <c r="G25" s="28">
        <f t="shared" si="0"/>
        <v>4</v>
      </c>
      <c r="H25" s="64" t="s">
        <v>100</v>
      </c>
      <c r="J25" s="62">
        <f t="shared" si="1"/>
        <v>1</v>
      </c>
      <c r="K25" s="62">
        <f t="shared" si="2"/>
        <v>3</v>
      </c>
    </row>
    <row r="26" spans="1:19" ht="16.5" thickBot="1" x14ac:dyDescent="0.3">
      <c r="A26" s="21" t="s">
        <v>24</v>
      </c>
      <c r="B26" s="19">
        <v>63</v>
      </c>
      <c r="C26" s="16">
        <f>10+48</f>
        <v>58</v>
      </c>
      <c r="D26" s="58">
        <v>33</v>
      </c>
      <c r="E26" s="2">
        <f>1+29</f>
        <v>30</v>
      </c>
      <c r="F26" s="5"/>
      <c r="G26" s="6">
        <f t="shared" si="0"/>
        <v>8</v>
      </c>
      <c r="H26" s="32"/>
      <c r="J26" s="60">
        <f t="shared" si="1"/>
        <v>5</v>
      </c>
      <c r="K26" s="60">
        <f t="shared" si="2"/>
        <v>3</v>
      </c>
      <c r="M26" s="62"/>
      <c r="N26" s="62"/>
      <c r="O26" s="62" t="s">
        <v>86</v>
      </c>
      <c r="P26" s="62" t="s">
        <v>84</v>
      </c>
      <c r="Q26" s="62" t="s">
        <v>85</v>
      </c>
      <c r="R26" s="62" t="s">
        <v>87</v>
      </c>
      <c r="S26" s="63" t="s">
        <v>90</v>
      </c>
    </row>
    <row r="27" spans="1:19" ht="16.5" thickBot="1" x14ac:dyDescent="0.3">
      <c r="A27" s="21" t="s">
        <v>25</v>
      </c>
      <c r="B27" s="19">
        <v>92</v>
      </c>
      <c r="C27" s="16">
        <v>72</v>
      </c>
      <c r="D27" s="58">
        <v>53</v>
      </c>
      <c r="E27" s="2">
        <v>53</v>
      </c>
      <c r="F27" s="5"/>
      <c r="G27" s="6">
        <f t="shared" si="0"/>
        <v>20</v>
      </c>
      <c r="H27" s="32"/>
      <c r="J27" s="60">
        <f t="shared" si="1"/>
        <v>20</v>
      </c>
      <c r="K27" s="60">
        <f t="shared" si="2"/>
        <v>0</v>
      </c>
      <c r="M27" s="62" t="s">
        <v>88</v>
      </c>
      <c r="N27" s="62">
        <v>12</v>
      </c>
      <c r="O27" s="62"/>
      <c r="P27" s="62">
        <v>2</v>
      </c>
      <c r="Q27" s="62">
        <v>10</v>
      </c>
      <c r="R27" s="62"/>
    </row>
    <row r="28" spans="1:19" ht="33" customHeight="1" thickBot="1" x14ac:dyDescent="0.3">
      <c r="A28" s="25" t="s">
        <v>26</v>
      </c>
      <c r="B28" s="26">
        <v>85</v>
      </c>
      <c r="C28" s="24">
        <f>12+68</f>
        <v>80</v>
      </c>
      <c r="D28" s="66">
        <v>102</v>
      </c>
      <c r="E28" s="24">
        <v>93</v>
      </c>
      <c r="F28" s="27"/>
      <c r="G28" s="28">
        <f>(B28+D28)-(C28+E28)</f>
        <v>14</v>
      </c>
      <c r="H28" s="64" t="s">
        <v>104</v>
      </c>
      <c r="J28" s="60">
        <f t="shared" si="1"/>
        <v>5</v>
      </c>
      <c r="K28" s="60">
        <f t="shared" si="2"/>
        <v>9</v>
      </c>
      <c r="M28" s="62" t="s">
        <v>82</v>
      </c>
      <c r="N28" s="62">
        <f>O28+P28+Q28+S28</f>
        <v>73</v>
      </c>
      <c r="O28" s="62">
        <v>9</v>
      </c>
      <c r="P28" s="62">
        <v>15</v>
      </c>
      <c r="Q28" s="62">
        <v>44</v>
      </c>
      <c r="R28" s="62"/>
      <c r="S28" s="63">
        <v>5</v>
      </c>
    </row>
    <row r="29" spans="1:19" ht="16.5" thickBot="1" x14ac:dyDescent="0.3">
      <c r="A29" s="21" t="s">
        <v>27</v>
      </c>
      <c r="B29" s="19">
        <v>88</v>
      </c>
      <c r="C29" s="16">
        <v>67</v>
      </c>
      <c r="D29" s="58">
        <v>54</v>
      </c>
      <c r="E29" s="2">
        <v>51</v>
      </c>
      <c r="F29" s="5"/>
      <c r="G29" s="6">
        <f t="shared" si="0"/>
        <v>24</v>
      </c>
      <c r="H29" s="32"/>
      <c r="J29" s="60">
        <f t="shared" si="1"/>
        <v>21</v>
      </c>
      <c r="K29" s="60">
        <f t="shared" si="2"/>
        <v>3</v>
      </c>
      <c r="M29" s="62"/>
      <c r="N29" s="62">
        <f>N27+N28</f>
        <v>85</v>
      </c>
      <c r="O29" s="62"/>
      <c r="P29" s="62"/>
      <c r="Q29" s="62"/>
      <c r="R29" s="62"/>
    </row>
    <row r="30" spans="1:19" s="29" customFormat="1" ht="16.5" thickBot="1" x14ac:dyDescent="0.3">
      <c r="A30" s="25" t="s">
        <v>28</v>
      </c>
      <c r="B30" s="26">
        <v>63</v>
      </c>
      <c r="C30" s="24">
        <f>8+50</f>
        <v>58</v>
      </c>
      <c r="D30" s="66">
        <v>27</v>
      </c>
      <c r="E30" s="24">
        <v>27</v>
      </c>
      <c r="F30" s="27"/>
      <c r="G30" s="28">
        <f t="shared" si="0"/>
        <v>5</v>
      </c>
      <c r="H30" s="64" t="s">
        <v>96</v>
      </c>
      <c r="J30" s="62">
        <f t="shared" si="1"/>
        <v>5</v>
      </c>
      <c r="K30" s="62">
        <f t="shared" si="2"/>
        <v>0</v>
      </c>
      <c r="M30" s="62"/>
      <c r="N30" s="62"/>
      <c r="O30" s="62"/>
      <c r="P30" s="62"/>
      <c r="Q30" s="62"/>
      <c r="R30" s="62"/>
    </row>
    <row r="31" spans="1:19" s="29" customFormat="1" ht="16.5" thickBot="1" x14ac:dyDescent="0.3">
      <c r="A31" s="25" t="s">
        <v>29</v>
      </c>
      <c r="B31" s="26">
        <v>58</v>
      </c>
      <c r="C31" s="24">
        <f>7+47</f>
        <v>54</v>
      </c>
      <c r="D31" s="66">
        <v>48</v>
      </c>
      <c r="E31" s="67">
        <f>4+42</f>
        <v>46</v>
      </c>
      <c r="F31" s="27"/>
      <c r="G31" s="28">
        <f t="shared" si="0"/>
        <v>6</v>
      </c>
      <c r="H31" s="64" t="s">
        <v>97</v>
      </c>
      <c r="J31" s="62">
        <f t="shared" si="1"/>
        <v>4</v>
      </c>
      <c r="K31" s="62">
        <f t="shared" si="2"/>
        <v>2</v>
      </c>
      <c r="M31" s="62" t="s">
        <v>83</v>
      </c>
      <c r="N31" s="62">
        <v>93</v>
      </c>
      <c r="O31" s="62">
        <v>20</v>
      </c>
      <c r="P31" s="62">
        <v>51</v>
      </c>
      <c r="Q31" s="62">
        <v>22</v>
      </c>
      <c r="R31" s="62">
        <v>4</v>
      </c>
    </row>
    <row r="32" spans="1:19" ht="16.5" thickBot="1" x14ac:dyDescent="0.3">
      <c r="A32" s="21" t="s">
        <v>30</v>
      </c>
      <c r="B32" s="19">
        <v>132</v>
      </c>
      <c r="C32" s="16">
        <v>125</v>
      </c>
      <c r="D32" s="58">
        <v>81</v>
      </c>
      <c r="E32" s="2">
        <v>81</v>
      </c>
      <c r="F32" s="5"/>
      <c r="G32" s="6">
        <f t="shared" si="0"/>
        <v>7</v>
      </c>
      <c r="H32" s="32"/>
      <c r="J32" s="60">
        <f t="shared" si="1"/>
        <v>7</v>
      </c>
      <c r="K32" s="60">
        <f t="shared" si="2"/>
        <v>0</v>
      </c>
      <c r="M32" s="62" t="s">
        <v>89</v>
      </c>
      <c r="N32" s="62">
        <v>9</v>
      </c>
      <c r="O32" s="62"/>
      <c r="P32" s="62">
        <v>7</v>
      </c>
      <c r="Q32" s="62">
        <v>2</v>
      </c>
      <c r="R32" s="62"/>
    </row>
    <row r="33" spans="1:14" s="70" customFormat="1" ht="16.5" thickBot="1" x14ac:dyDescent="0.3">
      <c r="A33" s="25" t="s">
        <v>31</v>
      </c>
      <c r="B33" s="66">
        <v>76</v>
      </c>
      <c r="C33" s="67">
        <f>69+7</f>
        <v>76</v>
      </c>
      <c r="D33" s="66">
        <v>43</v>
      </c>
      <c r="E33" s="67">
        <v>42</v>
      </c>
      <c r="F33" s="68"/>
      <c r="G33" s="69">
        <f t="shared" si="0"/>
        <v>1</v>
      </c>
      <c r="H33" s="61" t="s">
        <v>106</v>
      </c>
      <c r="J33" s="73">
        <f t="shared" si="1"/>
        <v>0</v>
      </c>
      <c r="K33" s="73">
        <f t="shared" si="2"/>
        <v>1</v>
      </c>
      <c r="N33" s="70">
        <f>N31+N32</f>
        <v>102</v>
      </c>
    </row>
    <row r="34" spans="1:14" s="47" customFormat="1" ht="16.5" thickBot="1" x14ac:dyDescent="0.3">
      <c r="A34" s="41" t="s">
        <v>32</v>
      </c>
      <c r="B34" s="42">
        <v>142</v>
      </c>
      <c r="C34" s="43">
        <f>1+111</f>
        <v>112</v>
      </c>
      <c r="D34" s="82">
        <v>49</v>
      </c>
      <c r="E34" s="43">
        <f>40+1+2</f>
        <v>43</v>
      </c>
      <c r="F34" s="44"/>
      <c r="G34" s="45">
        <f t="shared" si="0"/>
        <v>36</v>
      </c>
      <c r="H34" s="46" t="s">
        <v>108</v>
      </c>
      <c r="J34" s="60">
        <f t="shared" si="1"/>
        <v>30</v>
      </c>
      <c r="K34" s="60">
        <f t="shared" si="2"/>
        <v>6</v>
      </c>
    </row>
    <row r="35" spans="1:14" s="47" customFormat="1" ht="16.5" thickBot="1" x14ac:dyDescent="0.3">
      <c r="A35" s="41" t="s">
        <v>33</v>
      </c>
      <c r="B35" s="42">
        <v>89</v>
      </c>
      <c r="C35" s="43">
        <v>87</v>
      </c>
      <c r="D35" s="82">
        <v>53</v>
      </c>
      <c r="E35" s="43">
        <v>52</v>
      </c>
      <c r="F35" s="44"/>
      <c r="G35" s="45">
        <f t="shared" si="0"/>
        <v>3</v>
      </c>
      <c r="H35" s="46" t="s">
        <v>109</v>
      </c>
      <c r="J35" s="60">
        <f t="shared" si="1"/>
        <v>2</v>
      </c>
      <c r="K35" s="60">
        <f t="shared" si="2"/>
        <v>1</v>
      </c>
    </row>
    <row r="36" spans="1:14" s="70" customFormat="1" ht="16.5" thickBot="1" x14ac:dyDescent="0.3">
      <c r="A36" s="72" t="s">
        <v>34</v>
      </c>
      <c r="B36" s="66">
        <v>94</v>
      </c>
      <c r="C36" s="67">
        <f>7+87</f>
        <v>94</v>
      </c>
      <c r="D36" s="66">
        <v>40</v>
      </c>
      <c r="E36" s="67">
        <f>34+2</f>
        <v>36</v>
      </c>
      <c r="F36" s="68"/>
      <c r="G36" s="69">
        <f t="shared" si="0"/>
        <v>4</v>
      </c>
      <c r="H36" s="61" t="s">
        <v>102</v>
      </c>
      <c r="J36" s="62">
        <f t="shared" si="1"/>
        <v>0</v>
      </c>
      <c r="K36" s="62">
        <f t="shared" si="2"/>
        <v>4</v>
      </c>
    </row>
    <row r="37" spans="1:14" s="29" customFormat="1" ht="16.5" thickBot="1" x14ac:dyDescent="0.3">
      <c r="A37" s="25" t="s">
        <v>35</v>
      </c>
      <c r="B37" s="26">
        <v>52</v>
      </c>
      <c r="C37" s="24">
        <f>17+33+1</f>
        <v>51</v>
      </c>
      <c r="D37" s="66">
        <v>26</v>
      </c>
      <c r="E37" s="24">
        <f>2+21</f>
        <v>23</v>
      </c>
      <c r="F37" s="27"/>
      <c r="G37" s="28">
        <f t="shared" si="0"/>
        <v>4</v>
      </c>
      <c r="H37" s="64" t="s">
        <v>98</v>
      </c>
      <c r="J37" s="62">
        <f t="shared" si="1"/>
        <v>1</v>
      </c>
      <c r="K37" s="62">
        <f t="shared" si="2"/>
        <v>3</v>
      </c>
    </row>
    <row r="38" spans="1:14" ht="16.5" thickBot="1" x14ac:dyDescent="0.3">
      <c r="A38" s="21" t="s">
        <v>36</v>
      </c>
      <c r="B38" s="19">
        <v>68</v>
      </c>
      <c r="C38" s="16">
        <v>51</v>
      </c>
      <c r="D38" s="58">
        <v>20</v>
      </c>
      <c r="E38" s="2">
        <v>18</v>
      </c>
      <c r="F38" s="5"/>
      <c r="G38" s="6">
        <f t="shared" si="0"/>
        <v>19</v>
      </c>
      <c r="H38" s="32" t="s">
        <v>110</v>
      </c>
      <c r="J38" s="60">
        <f t="shared" si="1"/>
        <v>17</v>
      </c>
      <c r="K38" s="60">
        <f t="shared" si="2"/>
        <v>2</v>
      </c>
    </row>
    <row r="39" spans="1:14" ht="16.5" thickBot="1" x14ac:dyDescent="0.3">
      <c r="A39" s="21" t="s">
        <v>37</v>
      </c>
      <c r="B39" s="19">
        <v>52</v>
      </c>
      <c r="C39" s="16">
        <f>41+11</f>
        <v>52</v>
      </c>
      <c r="D39" s="58">
        <v>20</v>
      </c>
      <c r="E39" s="2">
        <v>20</v>
      </c>
      <c r="F39" s="5"/>
      <c r="G39" s="15">
        <f t="shared" si="0"/>
        <v>0</v>
      </c>
      <c r="H39" s="32"/>
      <c r="J39" s="60">
        <f t="shared" si="1"/>
        <v>0</v>
      </c>
      <c r="K39" s="60">
        <f t="shared" si="2"/>
        <v>0</v>
      </c>
    </row>
    <row r="40" spans="1:14" s="29" customFormat="1" ht="16.5" thickBot="1" x14ac:dyDescent="0.3">
      <c r="A40" s="25" t="s">
        <v>38</v>
      </c>
      <c r="B40" s="26">
        <v>89</v>
      </c>
      <c r="C40" s="24">
        <f>5+83</f>
        <v>88</v>
      </c>
      <c r="D40" s="66">
        <v>57</v>
      </c>
      <c r="E40" s="24">
        <f>15+42</f>
        <v>57</v>
      </c>
      <c r="F40" s="27"/>
      <c r="G40" s="28">
        <f t="shared" si="0"/>
        <v>1</v>
      </c>
      <c r="H40" s="64" t="s">
        <v>94</v>
      </c>
      <c r="J40" s="62">
        <f t="shared" si="1"/>
        <v>1</v>
      </c>
      <c r="K40" s="62">
        <f t="shared" si="2"/>
        <v>0</v>
      </c>
    </row>
    <row r="41" spans="1:14" s="29" customFormat="1" ht="16.5" thickBot="1" x14ac:dyDescent="0.3">
      <c r="A41" s="25" t="s">
        <v>39</v>
      </c>
      <c r="B41" s="26">
        <v>65</v>
      </c>
      <c r="C41" s="24">
        <f>14+42</f>
        <v>56</v>
      </c>
      <c r="D41" s="66">
        <v>18</v>
      </c>
      <c r="E41" s="24">
        <v>16</v>
      </c>
      <c r="F41" s="27"/>
      <c r="G41" s="28">
        <f t="shared" si="0"/>
        <v>11</v>
      </c>
      <c r="H41" s="64" t="s">
        <v>105</v>
      </c>
      <c r="J41" s="62">
        <f t="shared" si="1"/>
        <v>9</v>
      </c>
      <c r="K41" s="62">
        <f t="shared" si="2"/>
        <v>2</v>
      </c>
    </row>
    <row r="42" spans="1:14" ht="16.5" thickBot="1" x14ac:dyDescent="0.3">
      <c r="A42" s="34" t="s">
        <v>40</v>
      </c>
      <c r="B42" s="35">
        <v>83</v>
      </c>
      <c r="C42" s="36">
        <f>4+79</f>
        <v>83</v>
      </c>
      <c r="D42" s="83">
        <v>43</v>
      </c>
      <c r="E42" s="36">
        <v>40</v>
      </c>
      <c r="F42" s="37"/>
      <c r="G42" s="38">
        <f t="shared" si="0"/>
        <v>3</v>
      </c>
      <c r="H42" s="39" t="s">
        <v>75</v>
      </c>
      <c r="J42" s="60">
        <f t="shared" si="1"/>
        <v>0</v>
      </c>
      <c r="K42" s="60">
        <f t="shared" si="2"/>
        <v>3</v>
      </c>
    </row>
    <row r="43" spans="1:14" s="17" customFormat="1" ht="16.5" thickBot="1" x14ac:dyDescent="0.3">
      <c r="A43" s="30" t="s">
        <v>41</v>
      </c>
      <c r="B43" s="19">
        <v>76</v>
      </c>
      <c r="C43" s="16">
        <v>47</v>
      </c>
      <c r="D43" s="58">
        <v>22</v>
      </c>
      <c r="E43" s="16">
        <v>20</v>
      </c>
      <c r="F43" s="18"/>
      <c r="G43" s="15">
        <f t="shared" si="0"/>
        <v>31</v>
      </c>
      <c r="H43" s="84"/>
      <c r="J43" s="60">
        <f t="shared" si="1"/>
        <v>29</v>
      </c>
      <c r="K43" s="60">
        <f t="shared" si="2"/>
        <v>2</v>
      </c>
    </row>
    <row r="44" spans="1:14" s="70" customFormat="1" ht="16.5" thickBot="1" x14ac:dyDescent="0.3">
      <c r="A44" s="25" t="s">
        <v>42</v>
      </c>
      <c r="B44" s="66">
        <v>60</v>
      </c>
      <c r="C44" s="67">
        <v>23</v>
      </c>
      <c r="D44" s="66">
        <v>26</v>
      </c>
      <c r="E44" s="67">
        <v>24</v>
      </c>
      <c r="F44" s="68"/>
      <c r="G44" s="69">
        <f t="shared" si="0"/>
        <v>39</v>
      </c>
      <c r="H44" s="61"/>
      <c r="J44" s="62">
        <f t="shared" si="1"/>
        <v>37</v>
      </c>
      <c r="K44" s="62">
        <f t="shared" si="2"/>
        <v>2</v>
      </c>
    </row>
    <row r="45" spans="1:14" s="29" customFormat="1" ht="16.5" thickBot="1" x14ac:dyDescent="0.3">
      <c r="A45" s="25" t="s">
        <v>43</v>
      </c>
      <c r="B45" s="26">
        <v>133</v>
      </c>
      <c r="C45" s="24">
        <f>19+108</f>
        <v>127</v>
      </c>
      <c r="D45" s="26">
        <v>76</v>
      </c>
      <c r="E45" s="24">
        <v>72</v>
      </c>
      <c r="F45" s="27"/>
      <c r="G45" s="28">
        <f t="shared" si="0"/>
        <v>10</v>
      </c>
      <c r="H45" s="64" t="s">
        <v>103</v>
      </c>
      <c r="J45" s="62">
        <f t="shared" si="1"/>
        <v>6</v>
      </c>
      <c r="K45" s="62">
        <f t="shared" si="2"/>
        <v>4</v>
      </c>
    </row>
    <row r="46" spans="1:14" ht="16.5" thickBot="1" x14ac:dyDescent="0.3">
      <c r="A46" s="21" t="s">
        <v>44</v>
      </c>
      <c r="B46" s="19">
        <v>85</v>
      </c>
      <c r="C46" s="16">
        <v>77</v>
      </c>
      <c r="D46" s="19">
        <v>28</v>
      </c>
      <c r="E46" s="2">
        <v>27</v>
      </c>
      <c r="F46" s="5"/>
      <c r="G46" s="6">
        <f t="shared" si="0"/>
        <v>9</v>
      </c>
      <c r="H46" s="32"/>
      <c r="J46" s="60">
        <f t="shared" si="1"/>
        <v>8</v>
      </c>
      <c r="K46" s="60">
        <f t="shared" si="2"/>
        <v>1</v>
      </c>
    </row>
    <row r="47" spans="1:14" s="29" customFormat="1" ht="16.5" thickBot="1" x14ac:dyDescent="0.3">
      <c r="A47" s="25" t="s">
        <v>45</v>
      </c>
      <c r="B47" s="26">
        <v>72</v>
      </c>
      <c r="C47" s="24">
        <f>6+65</f>
        <v>71</v>
      </c>
      <c r="D47" s="26">
        <v>31</v>
      </c>
      <c r="E47" s="24">
        <v>30</v>
      </c>
      <c r="F47" s="27"/>
      <c r="G47" s="28">
        <f t="shared" si="0"/>
        <v>2</v>
      </c>
      <c r="H47" s="64" t="s">
        <v>99</v>
      </c>
      <c r="J47" s="62">
        <f t="shared" si="1"/>
        <v>1</v>
      </c>
      <c r="K47" s="62">
        <f t="shared" si="2"/>
        <v>1</v>
      </c>
    </row>
    <row r="48" spans="1:14" s="29" customFormat="1" ht="16.5" thickBot="1" x14ac:dyDescent="0.3">
      <c r="A48" s="25" t="s">
        <v>46</v>
      </c>
      <c r="B48" s="26">
        <v>84</v>
      </c>
      <c r="C48" s="24">
        <f>74+8</f>
        <v>82</v>
      </c>
      <c r="D48" s="26">
        <v>27</v>
      </c>
      <c r="E48" s="24">
        <v>26</v>
      </c>
      <c r="F48" s="27"/>
      <c r="G48" s="28">
        <f t="shared" si="0"/>
        <v>3</v>
      </c>
      <c r="H48" s="64" t="s">
        <v>91</v>
      </c>
      <c r="J48" s="62">
        <f t="shared" si="1"/>
        <v>2</v>
      </c>
      <c r="K48" s="62">
        <f t="shared" si="2"/>
        <v>1</v>
      </c>
    </row>
    <row r="49" spans="1:67" s="29" customFormat="1" ht="16.5" thickBot="1" x14ac:dyDescent="0.3">
      <c r="A49" s="25" t="s">
        <v>47</v>
      </c>
      <c r="B49" s="26">
        <v>54</v>
      </c>
      <c r="C49" s="24">
        <f>6+47</f>
        <v>53</v>
      </c>
      <c r="D49" s="26">
        <v>47</v>
      </c>
      <c r="E49" s="24">
        <f>42+4</f>
        <v>46</v>
      </c>
      <c r="F49" s="27"/>
      <c r="G49" s="28">
        <f t="shared" si="0"/>
        <v>2</v>
      </c>
      <c r="H49" s="64" t="s">
        <v>99</v>
      </c>
      <c r="J49" s="62">
        <f t="shared" si="1"/>
        <v>1</v>
      </c>
      <c r="K49" s="62">
        <f t="shared" si="2"/>
        <v>1</v>
      </c>
    </row>
    <row r="50" spans="1:67" ht="16.5" thickBot="1" x14ac:dyDescent="0.3">
      <c r="A50" s="21" t="s">
        <v>48</v>
      </c>
      <c r="B50" s="19">
        <v>56</v>
      </c>
      <c r="C50" s="16">
        <f>8+47</f>
        <v>55</v>
      </c>
      <c r="D50" s="19">
        <v>28</v>
      </c>
      <c r="E50" s="2">
        <f>23+1+1</f>
        <v>25</v>
      </c>
      <c r="F50" s="5"/>
      <c r="G50" s="6">
        <f t="shared" si="0"/>
        <v>4</v>
      </c>
      <c r="H50" s="32"/>
      <c r="J50" s="60">
        <f t="shared" si="1"/>
        <v>1</v>
      </c>
      <c r="K50" s="60">
        <f t="shared" si="2"/>
        <v>3</v>
      </c>
    </row>
    <row r="51" spans="1:67" s="29" customFormat="1" ht="16.5" thickBot="1" x14ac:dyDescent="0.3">
      <c r="A51" s="25" t="s">
        <v>49</v>
      </c>
      <c r="B51" s="26">
        <v>93</v>
      </c>
      <c r="C51" s="24">
        <v>92</v>
      </c>
      <c r="D51" s="26">
        <v>48</v>
      </c>
      <c r="E51" s="24">
        <v>46</v>
      </c>
      <c r="F51" s="27"/>
      <c r="G51" s="28">
        <f t="shared" si="0"/>
        <v>3</v>
      </c>
      <c r="H51" s="64" t="s">
        <v>92</v>
      </c>
      <c r="J51" s="62">
        <f t="shared" si="1"/>
        <v>1</v>
      </c>
      <c r="K51" s="62">
        <f t="shared" si="2"/>
        <v>2</v>
      </c>
    </row>
    <row r="52" spans="1:67" s="29" customFormat="1" ht="16.5" thickBot="1" x14ac:dyDescent="0.3">
      <c r="A52" s="25" t="s">
        <v>50</v>
      </c>
      <c r="B52" s="26">
        <v>61</v>
      </c>
      <c r="C52" s="24">
        <f>9+51</f>
        <v>60</v>
      </c>
      <c r="D52" s="26">
        <v>19</v>
      </c>
      <c r="E52" s="24">
        <v>17</v>
      </c>
      <c r="F52" s="27"/>
      <c r="G52" s="28">
        <f t="shared" si="0"/>
        <v>3</v>
      </c>
      <c r="H52" s="64" t="s">
        <v>101</v>
      </c>
      <c r="J52" s="62">
        <f t="shared" si="1"/>
        <v>1</v>
      </c>
      <c r="K52" s="62">
        <f t="shared" si="2"/>
        <v>2</v>
      </c>
    </row>
    <row r="53" spans="1:67" ht="16.5" thickBot="1" x14ac:dyDescent="0.3">
      <c r="A53" s="21" t="s">
        <v>51</v>
      </c>
      <c r="B53" s="19">
        <v>38</v>
      </c>
      <c r="C53" s="16">
        <v>35</v>
      </c>
      <c r="D53" s="19">
        <v>45</v>
      </c>
      <c r="E53" s="2">
        <v>37</v>
      </c>
      <c r="F53" s="5"/>
      <c r="G53" s="6">
        <f t="shared" si="0"/>
        <v>11</v>
      </c>
      <c r="H53" s="32"/>
      <c r="J53" s="60">
        <f t="shared" si="1"/>
        <v>3</v>
      </c>
      <c r="K53" s="60">
        <f t="shared" si="2"/>
        <v>8</v>
      </c>
    </row>
    <row r="54" spans="1:67" s="47" customFormat="1" ht="16.5" thickBot="1" x14ac:dyDescent="0.3">
      <c r="A54" s="41" t="s">
        <v>52</v>
      </c>
      <c r="B54" s="42">
        <v>85</v>
      </c>
      <c r="C54" s="43">
        <v>76</v>
      </c>
      <c r="D54" s="42">
        <v>51</v>
      </c>
      <c r="E54" s="43">
        <v>41</v>
      </c>
      <c r="F54" s="44"/>
      <c r="G54" s="45">
        <f t="shared" si="0"/>
        <v>19</v>
      </c>
      <c r="H54" s="46" t="s">
        <v>73</v>
      </c>
      <c r="J54" s="80">
        <f t="shared" si="1"/>
        <v>9</v>
      </c>
      <c r="K54" s="80">
        <f t="shared" si="2"/>
        <v>10</v>
      </c>
    </row>
    <row r="55" spans="1:67" s="47" customFormat="1" ht="16.5" thickBot="1" x14ac:dyDescent="0.3">
      <c r="A55" s="41" t="s">
        <v>53</v>
      </c>
      <c r="B55" s="42">
        <v>7</v>
      </c>
      <c r="C55" s="43">
        <v>7</v>
      </c>
      <c r="D55" s="42"/>
      <c r="E55" s="43"/>
      <c r="F55" s="44">
        <v>16</v>
      </c>
      <c r="G55" s="45">
        <f t="shared" si="0"/>
        <v>0</v>
      </c>
      <c r="H55" s="46" t="s">
        <v>73</v>
      </c>
      <c r="J55" s="80">
        <f t="shared" si="1"/>
        <v>0</v>
      </c>
      <c r="K55" s="80">
        <f t="shared" si="2"/>
        <v>0</v>
      </c>
    </row>
    <row r="56" spans="1:67" s="47" customFormat="1" ht="16.5" thickBot="1" x14ac:dyDescent="0.3">
      <c r="A56" s="41" t="s">
        <v>54</v>
      </c>
      <c r="B56" s="42">
        <v>97</v>
      </c>
      <c r="C56" s="43">
        <v>90</v>
      </c>
      <c r="D56" s="42">
        <v>54</v>
      </c>
      <c r="E56" s="43">
        <v>54</v>
      </c>
      <c r="F56" s="44"/>
      <c r="G56" s="45">
        <f t="shared" si="0"/>
        <v>7</v>
      </c>
      <c r="H56" s="46" t="s">
        <v>73</v>
      </c>
      <c r="J56" s="80">
        <f t="shared" si="1"/>
        <v>7</v>
      </c>
      <c r="K56" s="80">
        <f t="shared" si="2"/>
        <v>0</v>
      </c>
    </row>
    <row r="57" spans="1:67" s="47" customFormat="1" ht="16.5" thickBot="1" x14ac:dyDescent="0.3">
      <c r="A57" s="41" t="s">
        <v>55</v>
      </c>
      <c r="B57" s="42">
        <v>77</v>
      </c>
      <c r="C57" s="43">
        <v>66</v>
      </c>
      <c r="D57" s="42">
        <v>54</v>
      </c>
      <c r="E57" s="43">
        <v>51</v>
      </c>
      <c r="F57" s="44"/>
      <c r="G57" s="45">
        <f t="shared" si="0"/>
        <v>14</v>
      </c>
      <c r="H57" s="46" t="s">
        <v>73</v>
      </c>
      <c r="J57" s="80">
        <f t="shared" si="1"/>
        <v>11</v>
      </c>
      <c r="K57" s="80">
        <f t="shared" si="2"/>
        <v>3</v>
      </c>
    </row>
    <row r="58" spans="1:67" s="47" customFormat="1" ht="30.75" thickBot="1" x14ac:dyDescent="0.3">
      <c r="A58" s="41" t="s">
        <v>56</v>
      </c>
      <c r="B58" s="42">
        <v>98</v>
      </c>
      <c r="C58" s="43">
        <v>86</v>
      </c>
      <c r="D58" s="42">
        <f>6+102</f>
        <v>108</v>
      </c>
      <c r="E58" s="43">
        <v>105</v>
      </c>
      <c r="F58" s="44"/>
      <c r="G58" s="45">
        <f t="shared" si="0"/>
        <v>15</v>
      </c>
      <c r="H58" s="46" t="s">
        <v>74</v>
      </c>
      <c r="J58" s="80">
        <f t="shared" si="1"/>
        <v>12</v>
      </c>
      <c r="K58" s="80">
        <f t="shared" si="2"/>
        <v>3</v>
      </c>
    </row>
    <row r="59" spans="1:67" s="47" customFormat="1" ht="16.5" thickBot="1" x14ac:dyDescent="0.3">
      <c r="A59" s="41" t="s">
        <v>57</v>
      </c>
      <c r="B59" s="42">
        <v>89</v>
      </c>
      <c r="C59" s="43">
        <f>81+1</f>
        <v>82</v>
      </c>
      <c r="D59" s="42">
        <v>30</v>
      </c>
      <c r="E59" s="43">
        <f>1+22+3</f>
        <v>26</v>
      </c>
      <c r="F59" s="44"/>
      <c r="G59" s="45">
        <f t="shared" si="0"/>
        <v>11</v>
      </c>
      <c r="H59" s="46" t="s">
        <v>73</v>
      </c>
      <c r="J59" s="80">
        <f t="shared" si="1"/>
        <v>7</v>
      </c>
      <c r="K59" s="80">
        <f t="shared" si="2"/>
        <v>4</v>
      </c>
    </row>
    <row r="60" spans="1:67" s="47" customFormat="1" ht="16.5" thickBot="1" x14ac:dyDescent="0.3">
      <c r="A60" s="41" t="s">
        <v>58</v>
      </c>
      <c r="B60" s="42">
        <v>97</v>
      </c>
      <c r="C60" s="43">
        <v>85</v>
      </c>
      <c r="D60" s="42">
        <v>52</v>
      </c>
      <c r="E60" s="43">
        <f>1+46</f>
        <v>47</v>
      </c>
      <c r="F60" s="44"/>
      <c r="G60" s="45">
        <f t="shared" si="0"/>
        <v>17</v>
      </c>
      <c r="H60" s="46" t="s">
        <v>73</v>
      </c>
      <c r="J60" s="80">
        <f t="shared" si="1"/>
        <v>12</v>
      </c>
      <c r="K60" s="80">
        <f t="shared" si="2"/>
        <v>5</v>
      </c>
    </row>
    <row r="61" spans="1:67" ht="16.5" thickBot="1" x14ac:dyDescent="0.3">
      <c r="A61" s="21" t="s">
        <v>59</v>
      </c>
      <c r="B61" s="26">
        <v>87</v>
      </c>
      <c r="C61" s="2">
        <f>5+82</f>
        <v>87</v>
      </c>
      <c r="D61" s="1"/>
      <c r="E61" s="2"/>
      <c r="F61" s="5"/>
      <c r="G61" s="6">
        <f t="shared" si="0"/>
        <v>0</v>
      </c>
      <c r="H61" s="32"/>
      <c r="I61" s="17"/>
      <c r="J61" s="60">
        <f t="shared" si="1"/>
        <v>0</v>
      </c>
      <c r="K61" s="60">
        <f t="shared" si="2"/>
        <v>0</v>
      </c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</row>
    <row r="62" spans="1:67" ht="16.5" thickBot="1" x14ac:dyDescent="0.3">
      <c r="A62" s="21" t="s">
        <v>60</v>
      </c>
      <c r="B62" s="26">
        <v>94</v>
      </c>
      <c r="C62" s="2">
        <v>93</v>
      </c>
      <c r="D62" s="1"/>
      <c r="E62" s="2"/>
      <c r="F62" s="5"/>
      <c r="G62" s="6">
        <f t="shared" si="0"/>
        <v>1</v>
      </c>
      <c r="H62" s="32"/>
      <c r="I62" s="17"/>
      <c r="J62" s="60">
        <f t="shared" si="1"/>
        <v>1</v>
      </c>
      <c r="K62" s="60">
        <f t="shared" si="2"/>
        <v>0</v>
      </c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</row>
    <row r="63" spans="1:67" s="47" customFormat="1" ht="30.75" customHeight="1" thickBot="1" x14ac:dyDescent="0.3">
      <c r="A63" s="41" t="s">
        <v>61</v>
      </c>
      <c r="B63" s="42">
        <v>12</v>
      </c>
      <c r="C63" s="43">
        <v>12</v>
      </c>
      <c r="D63" s="42">
        <v>10</v>
      </c>
      <c r="E63" s="43">
        <v>9</v>
      </c>
      <c r="F63" s="44"/>
      <c r="G63" s="45">
        <f t="shared" si="0"/>
        <v>1</v>
      </c>
      <c r="H63" s="46" t="s">
        <v>73</v>
      </c>
      <c r="J63" s="80">
        <f t="shared" si="1"/>
        <v>0</v>
      </c>
      <c r="K63" s="80">
        <f t="shared" si="2"/>
        <v>1</v>
      </c>
    </row>
    <row r="64" spans="1:67" s="47" customFormat="1" ht="32.25" thickBot="1" x14ac:dyDescent="0.3">
      <c r="A64" s="41" t="s">
        <v>62</v>
      </c>
      <c r="B64" s="42">
        <v>13</v>
      </c>
      <c r="C64" s="43">
        <v>12</v>
      </c>
      <c r="D64" s="42">
        <v>9</v>
      </c>
      <c r="E64" s="43">
        <v>9</v>
      </c>
      <c r="F64" s="44"/>
      <c r="G64" s="45">
        <f t="shared" si="0"/>
        <v>1</v>
      </c>
      <c r="H64" s="46" t="s">
        <v>73</v>
      </c>
      <c r="J64" s="80">
        <f t="shared" si="1"/>
        <v>1</v>
      </c>
      <c r="K64" s="80">
        <f t="shared" si="2"/>
        <v>0</v>
      </c>
    </row>
    <row r="65" spans="1:11" s="47" customFormat="1" ht="16.5" thickBot="1" x14ac:dyDescent="0.3">
      <c r="A65" s="41" t="s">
        <v>63</v>
      </c>
      <c r="B65" s="48">
        <v>45</v>
      </c>
      <c r="C65" s="49">
        <v>30</v>
      </c>
      <c r="D65" s="48">
        <v>21</v>
      </c>
      <c r="E65" s="49">
        <v>18</v>
      </c>
      <c r="F65" s="44"/>
      <c r="G65" s="45">
        <f t="shared" si="0"/>
        <v>18</v>
      </c>
      <c r="H65" s="50" t="s">
        <v>73</v>
      </c>
      <c r="J65" s="80">
        <f t="shared" si="1"/>
        <v>15</v>
      </c>
      <c r="K65" s="80">
        <f t="shared" si="2"/>
        <v>3</v>
      </c>
    </row>
    <row r="66" spans="1:11" x14ac:dyDescent="0.25">
      <c r="B66">
        <f>SUM(B2:B65)</f>
        <v>4329</v>
      </c>
      <c r="C66">
        <f t="shared" ref="C66:F66" si="3">SUM(C2:C65)</f>
        <v>3927</v>
      </c>
      <c r="D66">
        <f>SUM(D2:D65)</f>
        <v>2157</v>
      </c>
      <c r="E66">
        <f t="shared" si="3"/>
        <v>2022</v>
      </c>
      <c r="F66">
        <f t="shared" si="3"/>
        <v>73</v>
      </c>
      <c r="G66" s="6">
        <f>(B66+D66)-(C66+E66)</f>
        <v>537</v>
      </c>
    </row>
    <row r="67" spans="1:11" x14ac:dyDescent="0.25">
      <c r="C67">
        <f>B66-C66</f>
        <v>402</v>
      </c>
      <c r="E67">
        <f>D66-E66</f>
        <v>135</v>
      </c>
    </row>
  </sheetData>
  <autoFilter ref="A1:BO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27.06.2023</vt:lpstr>
      <vt:lpstr>05.07.2023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2023-07-06T07:29:36Z</dcterms:modified>
</cp:coreProperties>
</file>